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900" activeTab="3"/>
  </bookViews>
  <sheets>
    <sheet name="BVC 2019 anexa1 " sheetId="1" r:id="rId1"/>
    <sheet name="BVC 2019 anexa 2 " sheetId="2" r:id="rId2"/>
    <sheet name="Anexa 3" sheetId="3" r:id="rId3"/>
    <sheet name="Anexa 4" sheetId="4" r:id="rId4"/>
    <sheet name="aneaxa 4a" sheetId="5" r:id="rId5"/>
    <sheet name="Anexa 5" sheetId="6" r:id="rId6"/>
  </sheets>
  <definedNames>
    <definedName name="_xlnm.Print_Area" localSheetId="4">'aneaxa 4a'!$A$1:$F$33</definedName>
    <definedName name="_xlnm.Print_Area" localSheetId="3">'Anexa 4'!$A$1:$I$59</definedName>
    <definedName name="_xlnm.Print_Area" localSheetId="1">'BVC 2019 anexa 2 '!$A$1:$Q$184</definedName>
    <definedName name="_xlnm.Print_Titles" localSheetId="3">'Anexa 4'!$10:$11</definedName>
    <definedName name="_xlnm.Print_Titles" localSheetId="1">'BVC 2019 anexa 2 '!$6:$9</definedName>
    <definedName name="_xlnm.Print_Titles" localSheetId="0">'BVC 2019 anexa1 '!$9:$11</definedName>
  </definedNames>
  <calcPr fullCalcOnLoad="1"/>
</workbook>
</file>

<file path=xl/sharedStrings.xml><?xml version="1.0" encoding="utf-8"?>
<sst xmlns="http://schemas.openxmlformats.org/spreadsheetml/2006/main" count="620" uniqueCount="429">
  <si>
    <t>Aprobat</t>
  </si>
  <si>
    <t>Realizat</t>
  </si>
  <si>
    <t xml:space="preserve">Nr </t>
  </si>
  <si>
    <t>Crt</t>
  </si>
  <si>
    <t xml:space="preserve">INDICATORI </t>
  </si>
  <si>
    <t>Mii lei</t>
  </si>
  <si>
    <t>%</t>
  </si>
  <si>
    <t>Venituri extraordinare</t>
  </si>
  <si>
    <t>Cheltuieli de exploatare, din care:</t>
  </si>
  <si>
    <t>Cheltuieli extraordinare</t>
  </si>
  <si>
    <t>REZULTATUL BRUT (profit/pierdere)</t>
  </si>
  <si>
    <t>VENITURI DIN FONDURI EUROPENE</t>
  </si>
  <si>
    <t>SURSE DE FINANŢARE A INVESTIŢIILOR, din care:</t>
  </si>
  <si>
    <t>Alocaţii de la buget</t>
  </si>
  <si>
    <t>DATE DE FUNDAMENTARE</t>
  </si>
  <si>
    <t>Nr.mediu de salariaţi total</t>
  </si>
  <si>
    <t>II</t>
  </si>
  <si>
    <t>c1</t>
  </si>
  <si>
    <t>c2</t>
  </si>
  <si>
    <t>III</t>
  </si>
  <si>
    <t>IV</t>
  </si>
  <si>
    <t>V</t>
  </si>
  <si>
    <t>VI</t>
  </si>
  <si>
    <t>VII</t>
  </si>
  <si>
    <t>VIII</t>
  </si>
  <si>
    <t>IX</t>
  </si>
  <si>
    <t>I.</t>
  </si>
  <si>
    <t>a)</t>
  </si>
  <si>
    <t>b)</t>
  </si>
  <si>
    <t>din vânzarea mărfurilor</t>
  </si>
  <si>
    <t>c)</t>
  </si>
  <si>
    <t>transferuri, cf.  prevederilor    legale  în  vigoare</t>
  </si>
  <si>
    <t>d)</t>
  </si>
  <si>
    <t>e)</t>
  </si>
  <si>
    <t>din imobilizări financiare</t>
  </si>
  <si>
    <t>din dobânzi</t>
  </si>
  <si>
    <t>alte venituri financiare</t>
  </si>
  <si>
    <t xml:space="preserve"> cheltuieli materiale</t>
  </si>
  <si>
    <t>cheltuieli privind mărfurile</t>
  </si>
  <si>
    <t>f)</t>
  </si>
  <si>
    <t>g)</t>
  </si>
  <si>
    <t>ch. cu amortizarea imobilizărilor corporale şi necorporale</t>
  </si>
  <si>
    <t>h)</t>
  </si>
  <si>
    <t>i)</t>
  </si>
  <si>
    <t>alte cheltuieli financiare</t>
  </si>
  <si>
    <t>cheltuieli cu reclama si publicitate</t>
  </si>
  <si>
    <t>alte cheltuieli</t>
  </si>
  <si>
    <t>mii lei</t>
  </si>
  <si>
    <t>INDICATORI</t>
  </si>
  <si>
    <t>Valoare</t>
  </si>
  <si>
    <t>I</t>
  </si>
  <si>
    <t>Surse proprii, din care:</t>
  </si>
  <si>
    <t>Credite bancare, din care:</t>
  </si>
  <si>
    <t>CHELTUIELI PENTRU INVESTIŢII, din care:</t>
  </si>
  <si>
    <t>Investiţii în curs, din care:</t>
  </si>
  <si>
    <t>Investiţii noi, din care:</t>
  </si>
  <si>
    <t>Rambursări de rate aferente creditelor pentru investiţii, din care:</t>
  </si>
  <si>
    <t>Nr. Crt.</t>
  </si>
  <si>
    <t>Dotări (alte achiziţii de imobilizări corporale)</t>
  </si>
  <si>
    <t>Nr. rd.</t>
  </si>
  <si>
    <t xml:space="preserve"> Aprobat</t>
  </si>
  <si>
    <t>Rezerve legale</t>
  </si>
  <si>
    <t>Alte rezerve reprezentând facilităţi fiscale prevăzute de lege</t>
  </si>
  <si>
    <t>Acoperirea pierderilor contabile din anii precedenţi</t>
  </si>
  <si>
    <t>Alte repartizări prevăzute de lege</t>
  </si>
  <si>
    <t>X</t>
  </si>
  <si>
    <t>Anexa nr.5</t>
  </si>
  <si>
    <t>din vânzarea produselor</t>
  </si>
  <si>
    <t>din servicii prestate</t>
  </si>
  <si>
    <t>din redevenţe şi chirii</t>
  </si>
  <si>
    <t>alte venituri</t>
  </si>
  <si>
    <t>din investiţii financiare</t>
  </si>
  <si>
    <t>din diferenţe de curs</t>
  </si>
  <si>
    <t>A1</t>
  </si>
  <si>
    <t>cheltuieli cu materiile prime</t>
  </si>
  <si>
    <t>b1)</t>
  </si>
  <si>
    <t>cheltuieli cu piesele de schimb</t>
  </si>
  <si>
    <t>b2)</t>
  </si>
  <si>
    <t>cheltuieli cu combustibilii</t>
  </si>
  <si>
    <t>A2</t>
  </si>
  <si>
    <t>cheltuieli cu întreţinerea şi reparaţiile</t>
  </si>
  <si>
    <t xml:space="preserve">b) </t>
  </si>
  <si>
    <t xml:space="preserve"> - către operatori cu capital integral/majoritar de stat</t>
  </si>
  <si>
    <t xml:space="preserve"> - către operatori cu capital privat</t>
  </si>
  <si>
    <t>prime de asigurare</t>
  </si>
  <si>
    <t>cheltuieli privind consultanţa juridică</t>
  </si>
  <si>
    <t>cheltuieli de asigurare şi pază</t>
  </si>
  <si>
    <t>j)</t>
  </si>
  <si>
    <t>cheltuieli cu pregătirea profesională</t>
  </si>
  <si>
    <t>cheltuieli cu reevaluarea imobilizărilor corporale şi necorporale, din care:</t>
  </si>
  <si>
    <t xml:space="preserve">              -interna</t>
  </si>
  <si>
    <t xml:space="preserve">              -externa</t>
  </si>
  <si>
    <t>b) tichete de masă;</t>
  </si>
  <si>
    <t>a) ch. cu plăţile compensatorii   aferente disponibilizărilor de personal</t>
  </si>
  <si>
    <t>b) ch. cu drepturile  salariale cuvenite în baza unor hotărâri judecătoreşti</t>
  </si>
  <si>
    <t xml:space="preserve">     - către bugetul general consolidat</t>
  </si>
  <si>
    <t xml:space="preserve">     - către alţi creditori</t>
  </si>
  <si>
    <t>cheltuieli privind activele imobilizate</t>
  </si>
  <si>
    <t>ch. cu taxa pt.activitatea de exploatare  a resurselor minerale</t>
  </si>
  <si>
    <t>ch. cu redevenţa pentru  concesionarea  bunurilor publice şi resursele minerale</t>
  </si>
  <si>
    <t>ch. cu taxa de licenţă</t>
  </si>
  <si>
    <t>ch. cu taxa de mediu</t>
  </si>
  <si>
    <t>Nr. de personal prognozat la finele anului</t>
  </si>
  <si>
    <t>Anexa nr.2</t>
  </si>
  <si>
    <t xml:space="preserve">%       </t>
  </si>
  <si>
    <t>6=5/4</t>
  </si>
  <si>
    <t>Venituri financiare</t>
  </si>
  <si>
    <t>Cheltuieli financiare</t>
  </si>
  <si>
    <t>IMPOZIT PE PROFIT</t>
  </si>
  <si>
    <t>PROFITUL CONTABIL RĂMAS DUPĂ DEDUCEREA IMPOZITULUI PE PROFIT, din care:</t>
  </si>
  <si>
    <t xml:space="preserve">Minimim 50% vărsăminte la bugetul de stat sau local în cazul regiilor autonome, ori dividende cuvenite actionarilor, în cazul societăţilor/ companiilor naţionale şi societăţilor cu capital integral sau majoritar de stat, din care: </t>
  </si>
  <si>
    <t>CHELTUIELI  PENTRU INVESTIŢII</t>
  </si>
  <si>
    <t>Anexa nr.4</t>
  </si>
  <si>
    <t>din valorificarea certificatelor CO2</t>
  </si>
  <si>
    <t>B.</t>
  </si>
  <si>
    <t xml:space="preserve">ch. cu salariile </t>
  </si>
  <si>
    <t>alte cheltuieli  cu personalul, din care:</t>
  </si>
  <si>
    <t>C.</t>
  </si>
  <si>
    <t>cheltuieli cu impozite, taxe si varsaminte asimilate</t>
  </si>
  <si>
    <t>CHELTUIELI ELIGIBILE DIN FONDURI EUROPENE,   din care</t>
  </si>
  <si>
    <t>cheltuieli cu salariile</t>
  </si>
  <si>
    <t>cheltuieli privind prestarile de servicii</t>
  </si>
  <si>
    <t>Anexa nr.1</t>
  </si>
  <si>
    <t xml:space="preserve">Nr.mediu de salariaţi </t>
  </si>
  <si>
    <t>c1)</t>
  </si>
  <si>
    <t>venituri aferente costului producţiei în curs de execuţie</t>
  </si>
  <si>
    <t>din amenzi şi penalităţi</t>
  </si>
  <si>
    <t>din subvenţii pentru investiţii</t>
  </si>
  <si>
    <t>f1)</t>
  </si>
  <si>
    <t>cheltuieli privind materialele de natura obiectelor de inventar</t>
  </si>
  <si>
    <t>cheltuieli privind energia şi apa</t>
  </si>
  <si>
    <t>A3</t>
  </si>
  <si>
    <t>cheltuieli cu colaboratorii</t>
  </si>
  <si>
    <t>cheltuieli privind comisioanele şi onorariul, din care:</t>
  </si>
  <si>
    <t>c2)</t>
  </si>
  <si>
    <t>cheltuieli cu transportul de bunuri şi persoane</t>
  </si>
  <si>
    <t>cheltuieli poştale şi taxe de telecomunicaţii</t>
  </si>
  <si>
    <t>cheltuieli cu serviciile bancare şi asimilate</t>
  </si>
  <si>
    <t>i1)</t>
  </si>
  <si>
    <t>i2)</t>
  </si>
  <si>
    <t>i3)</t>
  </si>
  <si>
    <t>i4)</t>
  </si>
  <si>
    <t>i5)</t>
  </si>
  <si>
    <t>i6)</t>
  </si>
  <si>
    <t>i7)</t>
  </si>
  <si>
    <t>cheltuieli cu prestaţiile efectuate de filiale</t>
  </si>
  <si>
    <t>cheltuieli cu anunţurile privind licitaţiile şi alte anunţuri</t>
  </si>
  <si>
    <t>C1</t>
  </si>
  <si>
    <t>C2</t>
  </si>
  <si>
    <t>C3</t>
  </si>
  <si>
    <t>C4</t>
  </si>
  <si>
    <t>C5</t>
  </si>
  <si>
    <t>cheltuieli nedeductibile fiscal</t>
  </si>
  <si>
    <t>a1)</t>
  </si>
  <si>
    <t>a2)</t>
  </si>
  <si>
    <t>aferente creditelor pentru investiţii</t>
  </si>
  <si>
    <t>aferente creditelor pentru activitatea curentă</t>
  </si>
  <si>
    <t>bonusuri</t>
  </si>
  <si>
    <t>cheltuieli de protocol, din care:</t>
  </si>
  <si>
    <t>cheltuieli de reclamă şi publicitate, din care:</t>
  </si>
  <si>
    <t>d) ch. privind participarea  salariaţilor la profitul obtinut în anul precedent</t>
  </si>
  <si>
    <t>e) alte cheltuieli conform CCM.</t>
  </si>
  <si>
    <t>c) cheltuieli de natură salarială aferente restructurarii, privatizarii, administrator special, alte comisii si comitete</t>
  </si>
  <si>
    <t xml:space="preserve"> a) salarii de bază</t>
  </si>
  <si>
    <t xml:space="preserve"> c) alte bonificaţii (conform CCM)</t>
  </si>
  <si>
    <t>Investiţii efectuate la imobilizările corporale existente (modernizări), din care:</t>
  </si>
  <si>
    <t>Rezultat brut</t>
  </si>
  <si>
    <t xml:space="preserve"> Preliminat / Realizat</t>
  </si>
  <si>
    <t xml:space="preserve">  a) - amortizare</t>
  </si>
  <si>
    <t xml:space="preserve">  b) - profit</t>
  </si>
  <si>
    <t xml:space="preserve">  a) - interne</t>
  </si>
  <si>
    <t xml:space="preserve">  b) - externe</t>
  </si>
  <si>
    <t xml:space="preserve">Alte surse, din care: </t>
  </si>
  <si>
    <t>a) pentru bunurile proprietatea privata a operatorului economic:</t>
  </si>
  <si>
    <t>b) pentru bunurile de natura domeniului public al statului sau al unităţii administrativ teritoriale:</t>
  </si>
  <si>
    <t>c) pentru bunurile de natura domeniului privat al statului sau al unităţii administrativ teritoriale:</t>
  </si>
  <si>
    <t>d) pentru bunurile luate în concesiune, închiriate sau în locaţie de gestiune, exclusiv cele din domeniul public sau privat al statului sau al unităţii administrativ teritoriale:</t>
  </si>
  <si>
    <t xml:space="preserve">   a) - interne</t>
  </si>
  <si>
    <t xml:space="preserve">   b)- externe</t>
  </si>
  <si>
    <t xml:space="preserve"> b) sporuri, prime şi alte bonificaţii aferente salariului de bază (conform CCM)</t>
  </si>
  <si>
    <t>9=7/5</t>
  </si>
  <si>
    <t>10=8/7</t>
  </si>
  <si>
    <t>Termen de realizare</t>
  </si>
  <si>
    <t>Data finalizării investiţiei</t>
  </si>
  <si>
    <t>Programul de investiţii, dotări şi sursele de finanţare</t>
  </si>
  <si>
    <t>Măsuri</t>
  </si>
  <si>
    <t>Detalierea indicatorilor economico-financiari prevăzuţi în bugetul de venituri şi cheltuieli</t>
  </si>
  <si>
    <t>Cauza 1…………………….</t>
  </si>
  <si>
    <t>Cauza 2…………………….</t>
  </si>
  <si>
    <t>Nr.crt.</t>
  </si>
  <si>
    <t xml:space="preserve">  Influenţe (+/-) </t>
  </si>
  <si>
    <t xml:space="preserve"> Influenţe   (+/-)</t>
  </si>
  <si>
    <t xml:space="preserve"> Influenţe  (+/-)</t>
  </si>
  <si>
    <t>Pct. I</t>
  </si>
  <si>
    <t>Pct. II</t>
  </si>
  <si>
    <t>Pct. III</t>
  </si>
  <si>
    <t>TOTAL Pct. I</t>
  </si>
  <si>
    <t>TOTAL Pct. II</t>
  </si>
  <si>
    <t>TOTAL GENERAL Pct. I + Pct. II</t>
  </si>
  <si>
    <t>Cauze care diminuează efectul măsurilor prevăzute la Pct. I</t>
  </si>
  <si>
    <t>cheltuieli aferente transferurilor pentru plata personalului</t>
  </si>
  <si>
    <t>Rezultat brut (+/-)</t>
  </si>
  <si>
    <t xml:space="preserve">din producţia vândută (Rd.4+Rd.5+Rd.6+Rd.7), din care: </t>
  </si>
  <si>
    <t>f2)</t>
  </si>
  <si>
    <t>f2.1)</t>
  </si>
  <si>
    <t>f3)</t>
  </si>
  <si>
    <t>f4)</t>
  </si>
  <si>
    <t>f5)</t>
  </si>
  <si>
    <t>din vânzarea activelor şi alte operaţii de capital (Rd.18+Rd.19), din care:</t>
  </si>
  <si>
    <t>venituri din provizioane şi ajustări pentru depreciere sau pierderi de valoare , din care:</t>
  </si>
  <si>
    <t>c) pentru AGA şi cenzori</t>
  </si>
  <si>
    <t>d) pentru alte comisii şi comitete constituite potrivit legii</t>
  </si>
  <si>
    <t>a) pentru directori/directorat</t>
  </si>
  <si>
    <t>cheltuieli cu materialele consumabile, din care:</t>
  </si>
  <si>
    <t xml:space="preserve"> - ch.de promovare a produselor</t>
  </si>
  <si>
    <t>d1)</t>
  </si>
  <si>
    <t>d2)</t>
  </si>
  <si>
    <t>d3)</t>
  </si>
  <si>
    <t>d4)</t>
  </si>
  <si>
    <t xml:space="preserve"> - din participarea salariaţilor la profit</t>
  </si>
  <si>
    <t xml:space="preserve"> - din deprecierea imobilizărilor corporale şi a activelor circulante</t>
  </si>
  <si>
    <t xml:space="preserve"> - venituri din alte provizioane</t>
  </si>
  <si>
    <t>a3)</t>
  </si>
  <si>
    <t>a4)</t>
  </si>
  <si>
    <t xml:space="preserve"> - active necorporale</t>
  </si>
  <si>
    <t xml:space="preserve">f) </t>
  </si>
  <si>
    <t>cheltuieli privind întreţinerea şi funcţionarea tehnicii de calcul</t>
  </si>
  <si>
    <t>alte cheltuieli cu serviciile executate de terţi, din care:</t>
  </si>
  <si>
    <t xml:space="preserve"> - tichete de creşă, cf. Legii nr. 193/2006, cu modificările ulterioare;</t>
  </si>
  <si>
    <t xml:space="preserve"> - tichete cadou pentru cheltuieli sociale potrivit Legii nr. 193/2006, cu modificările ulterioare;</t>
  </si>
  <si>
    <t>cheltuieli privind recrutarea şi plasarea personalului de conducere cf. Ordonanţei de urgenţă a Guvernului nr. 109/2011</t>
  </si>
  <si>
    <t xml:space="preserve"> -  tichete cadou ptr. cheltuieli de reclamă şi publicitate, potrivit Legii  nr.193/2006, cu modificările ulterioare</t>
  </si>
  <si>
    <t xml:space="preserve"> - tichete cadou ptr. campanii de marketing, studiul pieţei, promovarea pe pieţe existente sau noi, potrivit Legii nr.193/2006, cu  modificările ulterioare</t>
  </si>
  <si>
    <t xml:space="preserve"> - tichete cadou potrivit Legii nr.193/2006, cu modificările ulterioare</t>
  </si>
  <si>
    <t>cheltuieli cu bunuri si servicii</t>
  </si>
  <si>
    <t>cheltuieli cu plati compensatorii aferente disponibilizarilor de personal</t>
  </si>
  <si>
    <t>alocaţii bugetare aferente plăţii angajamentelor din anii anteriori</t>
  </si>
  <si>
    <t>subvenţii, cf. prevederilor  legale în vigoare</t>
  </si>
  <si>
    <t>din producţia de imobilizări</t>
  </si>
  <si>
    <t xml:space="preserve"> - active corporale</t>
  </si>
  <si>
    <t>ch. cu taxa de autorizare</t>
  </si>
  <si>
    <t>C0</t>
  </si>
  <si>
    <t>Constituirea surselor proprii de finanţare pentru proiectele cofinanţate din împrumuturi externe, precum şi pentru constituirea surselor necesare rambursării ratelor de capital, plaţii dobânzilor, comisioanelor şi altor costuri aferente acestor împrumuturi</t>
  </si>
  <si>
    <t>cheltuieli cu personalul, din care:</t>
  </si>
  <si>
    <t xml:space="preserve">   -  dividende cuvenite altor acţionari</t>
  </si>
  <si>
    <t>%        4=3/2</t>
  </si>
  <si>
    <t>%        7=6/5</t>
  </si>
  <si>
    <t>Anexa nr.3</t>
  </si>
  <si>
    <t>Plăţi restante</t>
  </si>
  <si>
    <t>Creanţe restante</t>
  </si>
  <si>
    <t xml:space="preserve">din subvenţii şi transferuri de exploatare aferente cifrei de afaceri nete (Rd.10+Rd.11), din care: </t>
  </si>
  <si>
    <t>b) pentru consiliul de administraţie/consiliul de supraveghere, din care:</t>
  </si>
  <si>
    <t>-componenta fixă</t>
  </si>
  <si>
    <t>VENITURI TOTALE  (Rd.1=Rd.2+Rd.5+Rd.6)</t>
  </si>
  <si>
    <t>Cheltuieli de natură salarială(Rd.13+Rd.14)</t>
  </si>
  <si>
    <t>Cheltuieli totale la 1000 lei venituri totale        (Rd.7/Rd.1)x1000</t>
  </si>
  <si>
    <t>VENITURI TOTALE (Rd.2+Rd.22+Rd.28)</t>
  </si>
  <si>
    <t>Venituri financiare (Rd.23+Rd.24+Rd.25+Rd.26+Rd.27), din care:</t>
  </si>
  <si>
    <t xml:space="preserve">A. Cheltuieli cu bunuri şi servicii (Rd.32+Rd.40+Rd.46), din care: </t>
  </si>
  <si>
    <t>Cheltuieli privind stocurile (Rd.33+Rd.34+Rd.37+Rd.38+Rd.39), din care:</t>
  </si>
  <si>
    <t xml:space="preserve">Cheltuieli privind serviciile executate de terţi (Rd.41+Rd.42+Rd.45), din care: </t>
  </si>
  <si>
    <t>cheltuieli privind chiriile (Rd.43+Rd.44) din care:</t>
  </si>
  <si>
    <t>cheltuieli de protocol, reclamă şi publicitate (Rd.51+Rd.53), din care:</t>
  </si>
  <si>
    <t xml:space="preserve">     - cheltuieli cu diurna (Rd.65+Rd.66), din care: </t>
  </si>
  <si>
    <t xml:space="preserve">Bonusuri (Rd.93+Rd.96+Rd.97+Rd.98+ Rd.99), din care: </t>
  </si>
  <si>
    <t>Alte cheltuieli cu personalul (Rd.101+Rd.102+Rd.103), din care:</t>
  </si>
  <si>
    <t>Cheltuieli de natură salarială (Rd.88+ Rd.92)</t>
  </si>
  <si>
    <t>Cheltuieli  cu salariile (Rd.89+Rd.90+Rd.91), din care:</t>
  </si>
  <si>
    <t>alte venituri din exploatare (Rd.15+Rd.16+Rd.19+Rd.20+Rd.21), din care:</t>
  </si>
  <si>
    <t>-componenta variabilă</t>
  </si>
  <si>
    <t>f1.1)</t>
  </si>
  <si>
    <t>REZULTATUL BRUT (profit/pierdere)   (Rd.1-Rd.29)</t>
  </si>
  <si>
    <t>cheltuieli cu majorări şi penalităţi (Rd.122+Rd.123), din care:</t>
  </si>
  <si>
    <t>Gradul de realizare a veniturilor totale</t>
  </si>
  <si>
    <t>2.</t>
  </si>
  <si>
    <t>3.</t>
  </si>
  <si>
    <t xml:space="preserve">Plăţi restante </t>
  </si>
  <si>
    <t xml:space="preserve">Venituri din exploatare </t>
  </si>
  <si>
    <t>alte cheltuieli de exploatare</t>
  </si>
  <si>
    <t xml:space="preserve">cheltuieli privind ajustările şi provizioanele </t>
  </si>
  <si>
    <t xml:space="preserve">-provizioane privind participarea la profit a salariaţilor </t>
  </si>
  <si>
    <t>Cheltuieli  cu salariile (Rd.88)</t>
  </si>
  <si>
    <t xml:space="preserve"> b)</t>
  </si>
  <si>
    <t>venituri neimpozabile</t>
  </si>
  <si>
    <t xml:space="preserve"> - cantitatea de produse finite (QPF)</t>
  </si>
  <si>
    <t>.....</t>
  </si>
  <si>
    <t>Cauza n………………….</t>
  </si>
  <si>
    <t>Cheltuieli aferente contractului de mandat si a altor organe de conducere si control, comisii si comitete</t>
  </si>
  <si>
    <t xml:space="preserve">Participarea salariaţilor la profit în limita a 10% din profitul net,  dar nu mai mult de nivelul unui salariu de bază mediu lunar realizat la nivelul operatorului economic în exerciţiul  financiar de referinţă </t>
  </si>
  <si>
    <t xml:space="preserve">Cheltuieli de exploatare (Rd.31+Rd.79+Rd.86+Rd.120), din care: </t>
  </si>
  <si>
    <t>33a</t>
  </si>
  <si>
    <t xml:space="preserve">   -  dividende cuvenite bugetului de stat </t>
  </si>
  <si>
    <t xml:space="preserve">Creanţe restante, din care: </t>
  </si>
  <si>
    <t>Cheltuieli aferente contractului de mandat si a altor organe de conducere si control, comisii si comitete (Rd.105+Rd.108+Rd.111+ Rd.112), din care:</t>
  </si>
  <si>
    <t xml:space="preserve"> - de la operatori cu capital integral/majoritar de stat</t>
  </si>
  <si>
    <t xml:space="preserve"> - de la operatori cu capital privat</t>
  </si>
  <si>
    <t>f1.2)</t>
  </si>
  <si>
    <t xml:space="preserve"> - de la bugetul de stat</t>
  </si>
  <si>
    <t xml:space="preserve"> - de la bugetul local</t>
  </si>
  <si>
    <t>CHELTUIELI TOTALE  (Rd.30+Rd.136+Rd.144)</t>
  </si>
  <si>
    <t xml:space="preserve"> - pret mediu (p)</t>
  </si>
  <si>
    <t>Venituri totale (rd.1+rd.2+rd.3), din care:</t>
  </si>
  <si>
    <t xml:space="preserve"> - de la alte entitati</t>
  </si>
  <si>
    <t>- provizioane in legatura cu contractul de mandat</t>
  </si>
  <si>
    <t>conform Hotararii C.A.</t>
  </si>
  <si>
    <t>4a</t>
  </si>
  <si>
    <t>Venituri totale din exploatare, din care:</t>
  </si>
  <si>
    <t>CHELTUIELI TOTALE  (Rd.7=Rd.8+Rd.20+Rd.21)</t>
  </si>
  <si>
    <t>Profitul contabil rămas după deducerea sumelor de la Rd. 25, 26, 27, 28, 29</t>
  </si>
  <si>
    <t>Profitul nerepartizat pe destinaţiile prevăzute la Rd.31 - Rd.32 se repartizează la alte rezerve şi constituie sursă proprie de finanţare</t>
  </si>
  <si>
    <t>Productivitatea muncii în unităţi valorice pe total personal mediu (mii lei/persoană) (Rd.2/Rd.49)</t>
  </si>
  <si>
    <t>Venituri totale din exploatare (Rd.3+Rd.8+Rd.9+Rd.12+Rd.13+Rd.14), din care:</t>
  </si>
  <si>
    <t>C. Cheltuieli cu personalul (Rd.87+Rd.100+Rd.104+Rd.113), din care:</t>
  </si>
  <si>
    <t>Elemente de calcul a productivitatii muncii in  unităţi fizice, din care</t>
  </si>
  <si>
    <t xml:space="preserve"> - valoare=QPF x  p</t>
  </si>
  <si>
    <t xml:space="preserve">Măsuri de îmbunătăţire a rezultatului brut şi reducere a plăţilor restante </t>
  </si>
  <si>
    <t>MUNICIPIUL TG MURES</t>
  </si>
  <si>
    <t>SC LOCATIV SA</t>
  </si>
  <si>
    <t>TG MURES, STR. BARTOK BELA NR.2A</t>
  </si>
  <si>
    <t>CUI RO 10755066</t>
  </si>
  <si>
    <t>SPECIFICAŢIE</t>
  </si>
  <si>
    <t>cheltuieli de deplasare, detaşare, transfer, din care:</t>
  </si>
  <si>
    <t xml:space="preserve">cheltuieli cu alte taxe şi impozite </t>
  </si>
  <si>
    <t>TOTAL</t>
  </si>
  <si>
    <t>DIRECTOR GENERAL</t>
  </si>
  <si>
    <t>CONTABIL SEF</t>
  </si>
  <si>
    <t>FRANCEAN RAMONA</t>
  </si>
  <si>
    <t>Bloc de locuinte</t>
  </si>
  <si>
    <t>U.M.</t>
  </si>
  <si>
    <t>Preţ unitar</t>
  </si>
  <si>
    <t>buc.</t>
  </si>
  <si>
    <t xml:space="preserve">Director General </t>
  </si>
  <si>
    <t>Contabil sef</t>
  </si>
  <si>
    <t>Cant.</t>
  </si>
  <si>
    <t>Calculator cu sistem de operare Windows si Office</t>
  </si>
  <si>
    <t>Lista cu echipamente propuse pentru dotare</t>
  </si>
  <si>
    <t xml:space="preserve">                     Lista cu dotări independente</t>
  </si>
  <si>
    <t xml:space="preserve">TOTAL </t>
  </si>
  <si>
    <t xml:space="preserve">Sume din vanzarea apartamentelor </t>
  </si>
  <si>
    <t>- Modernizare sediu</t>
  </si>
  <si>
    <t>9</t>
  </si>
  <si>
    <t>7</t>
  </si>
  <si>
    <t>Reinnoire parc auto</t>
  </si>
  <si>
    <t xml:space="preserve">   - dividende cuvenite bugetului local*</t>
  </si>
  <si>
    <t>*Rd.33a -sumele raman la dispozitia societatii pentru finantarea investitiilor</t>
  </si>
  <si>
    <t>Constructie bloc nou de locuinte</t>
  </si>
  <si>
    <t>Servicii prestate pentru terti</t>
  </si>
  <si>
    <t>Soft Managementul Documetelor</t>
  </si>
  <si>
    <t xml:space="preserve"> </t>
  </si>
  <si>
    <t>Venituri proprii</t>
  </si>
  <si>
    <t>- Proiectare si executie centrala termica Pasaj subteran P-ta Victoriei</t>
  </si>
  <si>
    <t>3a</t>
  </si>
  <si>
    <t>Credite pentru finantarea activitatii curente (soldul ramas de rambursat</t>
  </si>
  <si>
    <t>6a</t>
  </si>
  <si>
    <t>6b</t>
  </si>
  <si>
    <t>6c</t>
  </si>
  <si>
    <t>din care:</t>
  </si>
  <si>
    <t>Trim. II</t>
  </si>
  <si>
    <t>Trim. I</t>
  </si>
  <si>
    <t>Trim. III</t>
  </si>
  <si>
    <t>Anexa nr.4a</t>
  </si>
  <si>
    <t xml:space="preserve">Cheltuieli cu alte servicii executate de terţi (Rd.47+Rd.48+Rd.50+Rd.57 +Rd.62+Rd.63+Rd.67+   Rd.68+Rd.69+Rd.78), din care: </t>
  </si>
  <si>
    <t xml:space="preserve">B  Cheltuieli cu impozite, taxe şi vărsăminte asimilate (Rd.80+Rd.81+Rd.82+Rd.83 +Rd.84+Rd.85), din care: </t>
  </si>
  <si>
    <t>alte cheltuieli SUME ANL</t>
  </si>
  <si>
    <t>Dotari conform anexa nr.4a</t>
  </si>
  <si>
    <t>Estimări an 2020</t>
  </si>
  <si>
    <t>An 2018</t>
  </si>
  <si>
    <t>an 2020</t>
  </si>
  <si>
    <t>Trim. IV</t>
  </si>
  <si>
    <t>cheltuieli cu contributii datorate de angajator</t>
  </si>
  <si>
    <t>Castigul mediu  lunar pe salariat (lei/persoană) determinat pe baza cheltuielilor de natură salarială  =Rd.154 din Anexa de fudamentare nr.2</t>
  </si>
  <si>
    <t>Castigul mediu lunar pe salariat deterninat pe baza cheltuielilor cu salariile (lei/persoană)  =Rd.155 din Anexa de fudamentare nr.2</t>
  </si>
  <si>
    <t>Productivitatea muncii în unităţi valorice pe total personal mediu recalculată cf. Legii anuale a bugetului de stat</t>
  </si>
  <si>
    <t>Productivitatea muncii în unităţi fizice pe total personal mediu (cantitate produse finite/persoana)</t>
  </si>
  <si>
    <t>7= 6/5</t>
  </si>
  <si>
    <t>conform HG/ Ordin comun</t>
  </si>
  <si>
    <t>ch.de sponsorizare in domeniul medical si sanatate</t>
  </si>
  <si>
    <t>ch. de sponsorizare in domeniile educatie, invatamant, social si sport, din care:</t>
  </si>
  <si>
    <t>- pentru cluburilor sportive</t>
  </si>
  <si>
    <t>ch.de sponsorizare pentru alte actiuni si activitati</t>
  </si>
  <si>
    <t>Ch. cu sponsorizarea (Rd.58+Rd.59+Rd.61), din care:</t>
  </si>
  <si>
    <t xml:space="preserve">      -aferente bunurilor de natura domeniului public</t>
  </si>
  <si>
    <t>a) cheltuieli sociale prevăzute la art. 25 din Legea nr. 571/2003 privind Codul fiscal, cu modificările şi completările ulterioare, din care:</t>
  </si>
  <si>
    <t>c) vouchere de vacanţă;</t>
  </si>
  <si>
    <t>Cheltuieli cu contributii datorate de angajator</t>
  </si>
  <si>
    <t>D. Alte cheltuieli de exploatare (Rd.115+Rd.118+Rd.119+Rd.120+Rd.121+Rd.122), din care:</t>
  </si>
  <si>
    <t>ajustări şi deprecieri pentru pierdere de valoare şi provizioane (Rd.123-Rd.126), din care:</t>
  </si>
  <si>
    <t>din anularea provizioanelor (Rd.128+Rd.129+Rd.130), din care:</t>
  </si>
  <si>
    <t xml:space="preserve">Cheltuieli financiare (Rd.132+Rd.135+Rd.138), din care: </t>
  </si>
  <si>
    <t>cheltuieli privind dobânzile, din care:</t>
  </si>
  <si>
    <t>cheltuieli din diferenţe de curs valutar, din care:</t>
  </si>
  <si>
    <t>Venituri totale din exploatare , din care: (Rd.2)</t>
  </si>
  <si>
    <t xml:space="preserve">venituri din subvenţii şi transferuri </t>
  </si>
  <si>
    <t>alte venituri care nu se iau in calcul la determinarea productivitatii muncii, cf. Legii anuale a bugetului de stat</t>
  </si>
  <si>
    <t xml:space="preserve">Cheltuieli de natură salarială (Rd.87), din care: </t>
  </si>
  <si>
    <t>Castigul mediu lunar pe salariat deterninat pe baza cheltuielilor de natura salariala  ((Rd.147-rd.93-rd.98)/Rd.153)/12*1000</t>
  </si>
  <si>
    <t xml:space="preserve">Productivitatea muncii în unităţi valorice pe total personal mediu recalculata cf. Legii anuale a bugetului de stat </t>
  </si>
  <si>
    <t>Productivitatea muncii în unităţi valorice pe total personal mediu recalculata cf. Legii anuale a bugetului de stat (Rd.2/Rd.153)</t>
  </si>
  <si>
    <t>Productivitatea muncii în unităţi fizice pe total personal mediu (cantitate produse finite/persoana) W=QPF/Rd.153</t>
  </si>
  <si>
    <t xml:space="preserve"> - pondere in venituri totale de exploatare =   Rd.159/Rd.2</t>
  </si>
  <si>
    <t>Realizat/ Preliminat</t>
  </si>
  <si>
    <t>sume reprezentand cresterea salariale chelt. De natura salariala ca urmare a modificarilor legislative privind contributiile sociale obligatorii</t>
  </si>
  <si>
    <t>x</t>
  </si>
  <si>
    <t xml:space="preserve">Câştigul mediu  lunar pe salariat (lei/persoană) determinat pe baza cheltuielilor de natură salarială recalculat cf. Legii anuale a bugetului de stat </t>
  </si>
  <si>
    <t>- Platforma persoane cu dizabilitati Pasaj subteran P-ta Victoriei</t>
  </si>
  <si>
    <t>- Ascensor  persoane cu dizabilitati Pasaj subteran P-ta Victoriei</t>
  </si>
  <si>
    <t>Rea- lizat 2017</t>
  </si>
  <si>
    <t>Propuneri an curent 2019</t>
  </si>
  <si>
    <t>Prevederi an precedent 2018</t>
  </si>
  <si>
    <t>An 2019</t>
  </si>
  <si>
    <t>BUGETUL  DE  VENITURI  ŞI  CHELTUIELI  PE  ANUL 2019</t>
  </si>
  <si>
    <t>Preliminat  an precedent 2018</t>
  </si>
  <si>
    <t>Propuneri  an curent 2019</t>
  </si>
  <si>
    <t>Estimări an 2021</t>
  </si>
  <si>
    <t>Prevederi an 2017</t>
  </si>
  <si>
    <t>an precedent 2018</t>
  </si>
  <si>
    <t>an curent 2019</t>
  </si>
  <si>
    <t>an 2021</t>
  </si>
  <si>
    <t>FILIMON VASILE</t>
  </si>
  <si>
    <t xml:space="preserve"> Propu- neri 2019</t>
  </si>
  <si>
    <t>Prelimi- nat 2018</t>
  </si>
  <si>
    <t>8= 6/3a</t>
  </si>
  <si>
    <t>- Sistem de acces  persoane cu dizabilitati Pasaj subteran P-ta Victoriei</t>
  </si>
  <si>
    <t>- Proiectare si executie puț ascensor pers. cu dizabilități Pasaj subteran P-ta Victoriei</t>
  </si>
  <si>
    <t>D</t>
  </si>
  <si>
    <t>A</t>
  </si>
  <si>
    <t>- Lucrari urgente de conservare, reparații, respectiv acoperirea și împrejmuirea cladirilor situate pe str. Margaretelor 17-18</t>
  </si>
  <si>
    <t>Lucrari reparatii urgente lift Pandurilor nr.56</t>
  </si>
  <si>
    <t>FRÂNCEAN RAMONA</t>
  </si>
</sst>
</file>

<file path=xl/styles.xml><?xml version="1.0" encoding="utf-8"?>
<styleSheet xmlns="http://schemas.openxmlformats.org/spreadsheetml/2006/main">
  <numFmts count="3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_-;\-* #,##0_-;_-* &quot;-&quot;_-;_-@_-"/>
    <numFmt numFmtId="165" formatCode="_-* #,##0.00_-;\-* #,##0.00_-;_-* &quot;-&quot;??_-;_-@_-"/>
    <numFmt numFmtId="166" formatCode="#,##0\ &quot;RON&quot;;\-#,##0\ &quot;RON&quot;"/>
    <numFmt numFmtId="167" formatCode="#,##0\ &quot;RON&quot;;[Red]\-#,##0\ &quot;RON&quot;"/>
    <numFmt numFmtId="168" formatCode="#,##0.00\ &quot;RON&quot;;\-#,##0.00\ &quot;RON&quot;"/>
    <numFmt numFmtId="169" formatCode="#,##0.00\ &quot;RON&quot;;[Red]\-#,##0.00\ &quot;RON&quot;"/>
    <numFmt numFmtId="170" formatCode="_-* #,##0\ &quot;RON&quot;_-;\-* #,##0\ &quot;RON&quot;_-;_-* &quot;-&quot;\ &quot;RON&quot;_-;_-@_-"/>
    <numFmt numFmtId="171" formatCode="_-* #,##0\ _R_O_N_-;\-* #,##0\ _R_O_N_-;_-* &quot;-&quot;\ _R_O_N_-;_-@_-"/>
    <numFmt numFmtId="172" formatCode="_-* #,##0.00\ &quot;RON&quot;_-;\-* #,##0.00\ &quot;RON&quot;_-;_-* &quot;-&quot;??\ &quot;RON&quot;_-;_-@_-"/>
    <numFmt numFmtId="173" formatCode="_-* #,##0.00\ _R_O_N_-;\-* #,##0.00\ _R_O_N_-;_-* &quot;-&quot;??\ _R_O_N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#,##0.0"/>
    <numFmt numFmtId="183" formatCode="0.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.00\ &quot;lei&quot;"/>
    <numFmt numFmtId="189" formatCode="#,##0\ &quot;lei&quot;"/>
    <numFmt numFmtId="190" formatCode="0.000"/>
  </numFmts>
  <fonts count="44">
    <font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3"/>
      <name val="Times New Roman CE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sz val="11"/>
      <name val="Times New Roman CE"/>
      <family val="0"/>
    </font>
    <font>
      <sz val="13"/>
      <name val="Times New Roman CE"/>
      <family val="1"/>
    </font>
    <font>
      <b/>
      <sz val="11"/>
      <name val="Times New Roman CE"/>
      <family val="1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7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34" fillId="23" borderId="6" applyNumberFormat="0" applyAlignment="0" applyProtection="0"/>
    <xf numFmtId="0" fontId="15" fillId="0" borderId="7" applyNumberFormat="0" applyFill="0" applyAlignment="0" applyProtection="0"/>
    <xf numFmtId="0" fontId="16" fillId="24" borderId="0" applyNumberFormat="0" applyBorder="0" applyAlignment="0" applyProtection="0"/>
    <xf numFmtId="0" fontId="35" fillId="2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6" borderId="8" applyNumberFormat="0" applyFont="0" applyAlignment="0" applyProtection="0"/>
    <xf numFmtId="0" fontId="17" fillId="20" borderId="9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0" applyNumberFormat="0" applyFill="0" applyAlignment="0" applyProtection="0"/>
    <xf numFmtId="0" fontId="39" fillId="0" borderId="11" applyNumberFormat="0" applyFill="0" applyAlignment="0" applyProtection="0"/>
    <xf numFmtId="0" fontId="40" fillId="0" borderId="12" applyNumberFormat="0" applyFill="0" applyAlignment="0" applyProtection="0"/>
    <xf numFmtId="0" fontId="40" fillId="0" borderId="0" applyNumberFormat="0" applyFill="0" applyBorder="0" applyAlignment="0" applyProtection="0"/>
    <xf numFmtId="0" fontId="19" fillId="0" borderId="13" applyNumberFormat="0" applyFill="0" applyAlignment="0" applyProtection="0"/>
    <xf numFmtId="0" fontId="41" fillId="27" borderId="14" applyNumberFormat="0" applyAlignment="0" applyProtection="0"/>
    <xf numFmtId="0" fontId="20" fillId="0" borderId="0" applyNumberFormat="0" applyFill="0" applyBorder="0" applyAlignment="0" applyProtection="0"/>
  </cellStyleXfs>
  <cellXfs count="423">
    <xf numFmtId="0" fontId="0" fillId="0" borderId="0" xfId="0" applyAlignment="1">
      <alignment/>
    </xf>
    <xf numFmtId="0" fontId="22" fillId="0" borderId="15" xfId="61" applyFont="1" applyBorder="1" applyAlignment="1">
      <alignment horizontal="left" vertical="center" wrapText="1"/>
      <protection/>
    </xf>
    <xf numFmtId="0" fontId="22" fillId="0" borderId="16" xfId="61" applyFont="1" applyBorder="1" applyAlignment="1">
      <alignment horizontal="left" vertical="center" wrapText="1"/>
      <protection/>
    </xf>
    <xf numFmtId="0" fontId="22" fillId="0" borderId="17" xfId="61" applyFont="1" applyBorder="1" applyAlignment="1">
      <alignment horizontal="left" vertical="center" wrapText="1"/>
      <protection/>
    </xf>
    <xf numFmtId="0" fontId="24" fillId="0" borderId="16" xfId="61" applyFont="1" applyBorder="1" applyAlignment="1">
      <alignment horizontal="center" vertical="center" wrapText="1"/>
      <protection/>
    </xf>
    <xf numFmtId="0" fontId="22" fillId="0" borderId="18" xfId="61" applyFont="1" applyBorder="1" applyAlignment="1">
      <alignment horizontal="left" vertical="center" wrapText="1"/>
      <protection/>
    </xf>
    <xf numFmtId="0" fontId="24" fillId="0" borderId="19" xfId="61" applyFont="1" applyBorder="1" applyAlignment="1">
      <alignment horizontal="left" vertical="top" wrapText="1"/>
      <protection/>
    </xf>
    <xf numFmtId="3" fontId="22" fillId="0" borderId="17" xfId="0" applyNumberFormat="1" applyFont="1" applyBorder="1" applyAlignment="1">
      <alignment horizontal="right"/>
    </xf>
    <xf numFmtId="3" fontId="22" fillId="0" borderId="16" xfId="0" applyNumberFormat="1" applyFont="1" applyBorder="1" applyAlignment="1">
      <alignment horizontal="right"/>
    </xf>
    <xf numFmtId="49" fontId="23" fillId="0" borderId="16" xfId="0" applyNumberFormat="1" applyFont="1" applyBorder="1" applyAlignment="1">
      <alignment horizontal="left" vertical="top" wrapText="1"/>
    </xf>
    <xf numFmtId="0" fontId="22" fillId="0" borderId="20" xfId="62" applyFont="1" applyBorder="1" applyAlignment="1">
      <alignment vertical="center" wrapText="1"/>
      <protection/>
    </xf>
    <xf numFmtId="0" fontId="22" fillId="0" borderId="20" xfId="62" applyFont="1" applyBorder="1" applyAlignment="1">
      <alignment horizontal="right" vertical="center" wrapText="1"/>
      <protection/>
    </xf>
    <xf numFmtId="3" fontId="22" fillId="0" borderId="20" xfId="0" applyNumberFormat="1" applyFont="1" applyBorder="1" applyAlignment="1">
      <alignment horizontal="right"/>
    </xf>
    <xf numFmtId="0" fontId="24" fillId="0" borderId="0" xfId="61" applyFont="1" applyAlignment="1">
      <alignment horizontal="left" vertical="center"/>
      <protection/>
    </xf>
    <xf numFmtId="0" fontId="24" fillId="0" borderId="0" xfId="61" applyFont="1" applyAlignment="1">
      <alignment horizontal="center" vertical="center"/>
      <protection/>
    </xf>
    <xf numFmtId="0" fontId="24" fillId="0" borderId="0" xfId="61" applyFont="1" applyAlignment="1">
      <alignment vertical="center"/>
      <protection/>
    </xf>
    <xf numFmtId="0" fontId="24" fillId="0" borderId="0" xfId="61" applyFont="1" applyAlignment="1">
      <alignment wrapText="1"/>
      <protection/>
    </xf>
    <xf numFmtId="0" fontId="24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 horizontal="right"/>
    </xf>
    <xf numFmtId="0" fontId="22" fillId="0" borderId="21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/>
    </xf>
    <xf numFmtId="0" fontId="22" fillId="0" borderId="23" xfId="0" applyFont="1" applyBorder="1" applyAlignment="1">
      <alignment horizontal="center" vertical="center"/>
    </xf>
    <xf numFmtId="0" fontId="22" fillId="0" borderId="24" xfId="0" applyFont="1" applyBorder="1" applyAlignment="1">
      <alignment horizontal="center"/>
    </xf>
    <xf numFmtId="0" fontId="22" fillId="0" borderId="25" xfId="0" applyFont="1" applyBorder="1" applyAlignment="1">
      <alignment horizontal="center"/>
    </xf>
    <xf numFmtId="0" fontId="22" fillId="0" borderId="26" xfId="0" applyFont="1" applyBorder="1" applyAlignment="1">
      <alignment horizontal="center"/>
    </xf>
    <xf numFmtId="0" fontId="22" fillId="0" borderId="27" xfId="0" applyFont="1" applyBorder="1" applyAlignment="1">
      <alignment horizontal="center"/>
    </xf>
    <xf numFmtId="0" fontId="22" fillId="0" borderId="28" xfId="0" applyFont="1" applyBorder="1" applyAlignment="1">
      <alignment horizontal="center"/>
    </xf>
    <xf numFmtId="0" fontId="22" fillId="0" borderId="17" xfId="0" applyFont="1" applyBorder="1" applyAlignment="1">
      <alignment horizontal="left"/>
    </xf>
    <xf numFmtId="0" fontId="22" fillId="0" borderId="29" xfId="0" applyFont="1" applyBorder="1" applyAlignment="1">
      <alignment horizontal="center"/>
    </xf>
    <xf numFmtId="0" fontId="23" fillId="28" borderId="16" xfId="0" applyFont="1" applyFill="1" applyBorder="1" applyAlignment="1">
      <alignment horizontal="left" vertical="top" wrapText="1"/>
    </xf>
    <xf numFmtId="49" fontId="22" fillId="0" borderId="29" xfId="0" applyNumberFormat="1" applyFont="1" applyBorder="1" applyAlignment="1">
      <alignment horizontal="center"/>
    </xf>
    <xf numFmtId="0" fontId="22" fillId="0" borderId="30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25" fillId="0" borderId="16" xfId="62" applyFont="1" applyBorder="1" applyAlignment="1">
      <alignment horizontal="center" vertical="center"/>
      <protection/>
    </xf>
    <xf numFmtId="0" fontId="24" fillId="0" borderId="0" xfId="61" applyFont="1" applyAlignment="1">
      <alignment horizontal="center"/>
      <protection/>
    </xf>
    <xf numFmtId="0" fontId="24" fillId="0" borderId="0" xfId="61" applyFont="1">
      <alignment/>
      <protection/>
    </xf>
    <xf numFmtId="0" fontId="24" fillId="0" borderId="0" xfId="62" applyFont="1">
      <alignment/>
      <protection/>
    </xf>
    <xf numFmtId="0" fontId="24" fillId="0" borderId="0" xfId="62" applyFont="1" applyAlignment="1">
      <alignment horizontal="center"/>
      <protection/>
    </xf>
    <xf numFmtId="0" fontId="24" fillId="0" borderId="0" xfId="62" applyFont="1" applyAlignment="1">
      <alignment horizontal="right"/>
      <protection/>
    </xf>
    <xf numFmtId="0" fontId="22" fillId="0" borderId="16" xfId="62" applyFont="1" applyBorder="1" applyAlignment="1">
      <alignment horizontal="center" vertical="center" wrapText="1"/>
      <protection/>
    </xf>
    <xf numFmtId="0" fontId="22" fillId="0" borderId="16" xfId="62" applyFont="1" applyBorder="1" applyAlignment="1">
      <alignment horizontal="center"/>
      <protection/>
    </xf>
    <xf numFmtId="0" fontId="22" fillId="0" borderId="0" xfId="62" applyFont="1">
      <alignment/>
      <protection/>
    </xf>
    <xf numFmtId="0" fontId="24" fillId="0" borderId="16" xfId="62" applyFont="1" applyBorder="1" applyAlignment="1">
      <alignment horizontal="center"/>
      <protection/>
    </xf>
    <xf numFmtId="3" fontId="24" fillId="0" borderId="16" xfId="62" applyNumberFormat="1" applyFont="1" applyBorder="1" applyAlignment="1">
      <alignment horizontal="right"/>
      <protection/>
    </xf>
    <xf numFmtId="0" fontId="24" fillId="0" borderId="16" xfId="62" applyFont="1" applyBorder="1" applyAlignment="1">
      <alignment vertical="center"/>
      <protection/>
    </xf>
    <xf numFmtId="0" fontId="24" fillId="0" borderId="16" xfId="62" applyFont="1" applyBorder="1" applyAlignment="1">
      <alignment vertical="top" wrapText="1"/>
      <protection/>
    </xf>
    <xf numFmtId="0" fontId="24" fillId="0" borderId="16" xfId="62" applyFont="1" applyBorder="1" applyAlignment="1">
      <alignment horizontal="left" vertical="center" wrapText="1"/>
      <protection/>
    </xf>
    <xf numFmtId="0" fontId="24" fillId="0" borderId="16" xfId="62" applyFont="1" applyBorder="1" applyAlignment="1">
      <alignment horizontal="right"/>
      <protection/>
    </xf>
    <xf numFmtId="3" fontId="22" fillId="0" borderId="16" xfId="62" applyNumberFormat="1" applyFont="1" applyBorder="1" applyAlignment="1">
      <alignment horizontal="right"/>
      <protection/>
    </xf>
    <xf numFmtId="0" fontId="42" fillId="0" borderId="0" xfId="61" applyFont="1">
      <alignment/>
      <protection/>
    </xf>
    <xf numFmtId="0" fontId="42" fillId="0" borderId="0" xfId="61" applyFont="1">
      <alignment/>
      <protection/>
    </xf>
    <xf numFmtId="0" fontId="24" fillId="0" borderId="16" xfId="61" applyFont="1" applyBorder="1" applyAlignment="1">
      <alignment horizontal="left" vertical="top" wrapText="1"/>
      <protection/>
    </xf>
    <xf numFmtId="0" fontId="24" fillId="0" borderId="0" xfId="61" applyFont="1" applyAlignment="1">
      <alignment horizontal="left" vertical="top" wrapText="1"/>
      <protection/>
    </xf>
    <xf numFmtId="0" fontId="22" fillId="0" borderId="0" xfId="61" applyFont="1" applyAlignment="1">
      <alignment horizontal="left" vertical="center"/>
      <protection/>
    </xf>
    <xf numFmtId="0" fontId="22" fillId="0" borderId="0" xfId="61" applyFont="1" applyAlignment="1">
      <alignment horizontal="center" vertical="center"/>
      <protection/>
    </xf>
    <xf numFmtId="0" fontId="22" fillId="0" borderId="0" xfId="61" applyFont="1" applyAlignment="1">
      <alignment vertical="center"/>
      <protection/>
    </xf>
    <xf numFmtId="0" fontId="22" fillId="0" borderId="0" xfId="61" applyFont="1" applyAlignment="1">
      <alignment wrapText="1"/>
      <protection/>
    </xf>
    <xf numFmtId="0" fontId="22" fillId="0" borderId="0" xfId="61" applyFont="1" applyAlignment="1">
      <alignment horizontal="center"/>
      <protection/>
    </xf>
    <xf numFmtId="0" fontId="22" fillId="0" borderId="0" xfId="61" applyFont="1" applyAlignment="1">
      <alignment horizontal="right"/>
      <protection/>
    </xf>
    <xf numFmtId="0" fontId="22" fillId="0" borderId="16" xfId="61" applyFont="1" applyBorder="1" applyAlignment="1">
      <alignment horizontal="left" vertical="center" wrapText="1"/>
      <protection/>
    </xf>
    <xf numFmtId="0" fontId="22" fillId="0" borderId="16" xfId="61" applyFont="1" applyBorder="1" applyAlignment="1">
      <alignment horizontal="center" vertical="center" wrapText="1"/>
      <protection/>
    </xf>
    <xf numFmtId="0" fontId="22" fillId="0" borderId="0" xfId="61" applyFont="1">
      <alignment/>
      <protection/>
    </xf>
    <xf numFmtId="0" fontId="22" fillId="0" borderId="16" xfId="61" applyFont="1" applyBorder="1" applyAlignment="1">
      <alignment horizontal="center" wrapText="1"/>
      <protection/>
    </xf>
    <xf numFmtId="0" fontId="22" fillId="0" borderId="16" xfId="61" applyFont="1" applyBorder="1" applyAlignment="1">
      <alignment vertical="center" wrapText="1"/>
      <protection/>
    </xf>
    <xf numFmtId="3" fontId="22" fillId="0" borderId="16" xfId="61" applyNumberFormat="1" applyFont="1" applyBorder="1" applyAlignment="1">
      <alignment horizontal="right" wrapText="1"/>
      <protection/>
    </xf>
    <xf numFmtId="3" fontId="22" fillId="0" borderId="16" xfId="61" applyNumberFormat="1" applyFont="1" applyBorder="1" applyAlignment="1">
      <alignment horizontal="right"/>
      <protection/>
    </xf>
    <xf numFmtId="0" fontId="24" fillId="0" borderId="16" xfId="61" applyFont="1" applyBorder="1" applyAlignment="1">
      <alignment horizontal="left" vertical="center" wrapText="1"/>
      <protection/>
    </xf>
    <xf numFmtId="0" fontId="24" fillId="0" borderId="16" xfId="61" applyFont="1" applyBorder="1" applyAlignment="1">
      <alignment horizontal="center" vertical="center" wrapText="1"/>
      <protection/>
    </xf>
    <xf numFmtId="0" fontId="24" fillId="0" borderId="16" xfId="61" applyFont="1" applyBorder="1" applyAlignment="1">
      <alignment vertical="center" wrapText="1"/>
      <protection/>
    </xf>
    <xf numFmtId="0" fontId="24" fillId="0" borderId="16" xfId="61" applyFont="1" applyBorder="1" applyAlignment="1">
      <alignment horizontal="center" wrapText="1"/>
      <protection/>
    </xf>
    <xf numFmtId="3" fontId="24" fillId="0" borderId="16" xfId="61" applyNumberFormat="1" applyFont="1" applyBorder="1" applyAlignment="1">
      <alignment horizontal="right" wrapText="1"/>
      <protection/>
    </xf>
    <xf numFmtId="3" fontId="24" fillId="0" borderId="16" xfId="61" applyNumberFormat="1" applyFont="1" applyBorder="1" applyAlignment="1">
      <alignment horizontal="right"/>
      <protection/>
    </xf>
    <xf numFmtId="0" fontId="24" fillId="0" borderId="16" xfId="61" applyFont="1" applyBorder="1" applyAlignment="1">
      <alignment vertical="top" wrapText="1"/>
      <protection/>
    </xf>
    <xf numFmtId="0" fontId="24" fillId="0" borderId="16" xfId="0" applyFont="1" applyBorder="1" applyAlignment="1">
      <alignment vertical="top" wrapText="1"/>
    </xf>
    <xf numFmtId="3" fontId="24" fillId="0" borderId="0" xfId="61" applyNumberFormat="1" applyFont="1">
      <alignment/>
      <protection/>
    </xf>
    <xf numFmtId="0" fontId="24" fillId="0" borderId="0" xfId="0" applyFont="1" applyAlignment="1">
      <alignment wrapText="1"/>
    </xf>
    <xf numFmtId="0" fontId="24" fillId="0" borderId="16" xfId="0" applyFont="1" applyBorder="1" applyAlignment="1">
      <alignment/>
    </xf>
    <xf numFmtId="0" fontId="24" fillId="0" borderId="31" xfId="0" applyFont="1" applyBorder="1" applyAlignment="1">
      <alignment/>
    </xf>
    <xf numFmtId="0" fontId="24" fillId="0" borderId="20" xfId="0" applyFont="1" applyBorder="1" applyAlignment="1">
      <alignment/>
    </xf>
    <xf numFmtId="0" fontId="22" fillId="0" borderId="32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/>
    </xf>
    <xf numFmtId="2" fontId="22" fillId="0" borderId="26" xfId="0" applyNumberFormat="1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/>
    </xf>
    <xf numFmtId="0" fontId="22" fillId="0" borderId="33" xfId="0" applyFont="1" applyBorder="1" applyAlignment="1">
      <alignment horizontal="center"/>
    </xf>
    <xf numFmtId="0" fontId="22" fillId="0" borderId="34" xfId="0" applyFont="1" applyBorder="1" applyAlignment="1">
      <alignment horizontal="center"/>
    </xf>
    <xf numFmtId="0" fontId="22" fillId="0" borderId="35" xfId="0" applyFont="1" applyBorder="1" applyAlignment="1">
      <alignment horizontal="center"/>
    </xf>
    <xf numFmtId="0" fontId="22" fillId="0" borderId="36" xfId="0" applyFont="1" applyBorder="1" applyAlignment="1">
      <alignment horizontal="center"/>
    </xf>
    <xf numFmtId="0" fontId="22" fillId="0" borderId="37" xfId="0" applyFont="1" applyBorder="1" applyAlignment="1">
      <alignment horizontal="center"/>
    </xf>
    <xf numFmtId="0" fontId="22" fillId="0" borderId="38" xfId="0" applyFont="1" applyBorder="1" applyAlignment="1">
      <alignment horizontal="center"/>
    </xf>
    <xf numFmtId="0" fontId="22" fillId="0" borderId="17" xfId="0" applyFont="1" applyBorder="1" applyAlignment="1">
      <alignment/>
    </xf>
    <xf numFmtId="0" fontId="22" fillId="0" borderId="39" xfId="0" applyFont="1" applyBorder="1" applyAlignment="1">
      <alignment/>
    </xf>
    <xf numFmtId="0" fontId="24" fillId="0" borderId="40" xfId="0" applyFont="1" applyBorder="1" applyAlignment="1">
      <alignment/>
    </xf>
    <xf numFmtId="0" fontId="22" fillId="0" borderId="20" xfId="0" applyFont="1" applyBorder="1" applyAlignment="1">
      <alignment horizontal="center"/>
    </xf>
    <xf numFmtId="0" fontId="22" fillId="0" borderId="40" xfId="0" applyFont="1" applyBorder="1" applyAlignment="1">
      <alignment horizontal="center" vertical="center" wrapText="1"/>
    </xf>
    <xf numFmtId="0" fontId="24" fillId="0" borderId="17" xfId="0" applyFont="1" applyBorder="1" applyAlignment="1">
      <alignment/>
    </xf>
    <xf numFmtId="0" fontId="22" fillId="0" borderId="41" xfId="0" applyFont="1" applyBorder="1" applyAlignment="1">
      <alignment horizontal="center" vertical="center" wrapText="1"/>
    </xf>
    <xf numFmtId="0" fontId="24" fillId="0" borderId="42" xfId="0" applyFont="1" applyBorder="1" applyAlignment="1">
      <alignment/>
    </xf>
    <xf numFmtId="3" fontId="22" fillId="0" borderId="0" xfId="62" applyNumberFormat="1" applyFont="1">
      <alignment/>
      <protection/>
    </xf>
    <xf numFmtId="3" fontId="21" fillId="0" borderId="0" xfId="0" applyNumberFormat="1" applyFont="1" applyAlignment="1">
      <alignment/>
    </xf>
    <xf numFmtId="0" fontId="21" fillId="0" borderId="0" xfId="0" applyFont="1" applyAlignment="1">
      <alignment/>
    </xf>
    <xf numFmtId="0" fontId="29" fillId="0" borderId="0" xfId="0" applyFont="1" applyAlignment="1">
      <alignment/>
    </xf>
    <xf numFmtId="0" fontId="29" fillId="28" borderId="0" xfId="0" applyFont="1" applyFill="1" applyAlignment="1">
      <alignment/>
    </xf>
    <xf numFmtId="3" fontId="29" fillId="0" borderId="0" xfId="0" applyNumberFormat="1" applyFont="1" applyAlignment="1">
      <alignment/>
    </xf>
    <xf numFmtId="3" fontId="29" fillId="0" borderId="0" xfId="0" applyNumberFormat="1" applyFont="1" applyAlignment="1">
      <alignment horizontal="right"/>
    </xf>
    <xf numFmtId="3" fontId="21" fillId="0" borderId="25" xfId="0" applyNumberFormat="1" applyFont="1" applyBorder="1" applyAlignment="1">
      <alignment horizontal="center"/>
    </xf>
    <xf numFmtId="3" fontId="21" fillId="0" borderId="27" xfId="0" applyNumberFormat="1" applyFont="1" applyBorder="1" applyAlignment="1">
      <alignment horizontal="center"/>
    </xf>
    <xf numFmtId="4" fontId="29" fillId="0" borderId="0" xfId="0" applyNumberFormat="1" applyFont="1" applyAlignment="1">
      <alignment/>
    </xf>
    <xf numFmtId="3" fontId="21" fillId="0" borderId="0" xfId="0" applyNumberFormat="1" applyFont="1" applyAlignment="1">
      <alignment horizontal="center"/>
    </xf>
    <xf numFmtId="3" fontId="30" fillId="0" borderId="26" xfId="0" applyNumberFormat="1" applyFont="1" applyBorder="1" applyAlignment="1">
      <alignment horizontal="center"/>
    </xf>
    <xf numFmtId="3" fontId="30" fillId="0" borderId="25" xfId="0" applyNumberFormat="1" applyFont="1" applyBorder="1" applyAlignment="1">
      <alignment horizontal="center"/>
    </xf>
    <xf numFmtId="0" fontId="28" fillId="0" borderId="43" xfId="0" applyFont="1" applyBorder="1" applyAlignment="1">
      <alignment horizontal="center"/>
    </xf>
    <xf numFmtId="3" fontId="28" fillId="0" borderId="16" xfId="0" applyNumberFormat="1" applyFont="1" applyBorder="1" applyAlignment="1">
      <alignment horizontal="center"/>
    </xf>
    <xf numFmtId="49" fontId="28" fillId="0" borderId="43" xfId="0" applyNumberFormat="1" applyFont="1" applyBorder="1" applyAlignment="1">
      <alignment wrapText="1"/>
    </xf>
    <xf numFmtId="3" fontId="28" fillId="0" borderId="43" xfId="0" applyNumberFormat="1" applyFont="1" applyBorder="1" applyAlignment="1">
      <alignment horizontal="center"/>
    </xf>
    <xf numFmtId="3" fontId="28" fillId="0" borderId="44" xfId="0" applyNumberFormat="1" applyFont="1" applyBorder="1" applyAlignment="1">
      <alignment horizontal="right"/>
    </xf>
    <xf numFmtId="3" fontId="28" fillId="0" borderId="45" xfId="0" applyNumberFormat="1" applyFont="1" applyBorder="1" applyAlignment="1">
      <alignment horizontal="center"/>
    </xf>
    <xf numFmtId="3" fontId="28" fillId="0" borderId="45" xfId="0" applyNumberFormat="1" applyFont="1" applyBorder="1" applyAlignment="1">
      <alignment/>
    </xf>
    <xf numFmtId="3" fontId="28" fillId="0" borderId="26" xfId="0" applyNumberFormat="1" applyFont="1" applyBorder="1" applyAlignment="1">
      <alignment horizontal="center"/>
    </xf>
    <xf numFmtId="3" fontId="30" fillId="0" borderId="25" xfId="0" applyNumberFormat="1" applyFont="1" applyBorder="1" applyAlignment="1">
      <alignment/>
    </xf>
    <xf numFmtId="3" fontId="30" fillId="0" borderId="22" xfId="0" applyNumberFormat="1" applyFont="1" applyBorder="1" applyAlignment="1">
      <alignment horizontal="center"/>
    </xf>
    <xf numFmtId="3" fontId="29" fillId="0" borderId="43" xfId="0" applyNumberFormat="1" applyFont="1" applyBorder="1" applyAlignment="1">
      <alignment wrapText="1"/>
    </xf>
    <xf numFmtId="3" fontId="28" fillId="0" borderId="43" xfId="0" applyNumberFormat="1" applyFont="1" applyBorder="1" applyAlignment="1">
      <alignment/>
    </xf>
    <xf numFmtId="3" fontId="30" fillId="0" borderId="27" xfId="0" applyNumberFormat="1" applyFont="1" applyBorder="1" applyAlignment="1">
      <alignment/>
    </xf>
    <xf numFmtId="0" fontId="21" fillId="0" borderId="0" xfId="0" applyFont="1" applyAlignment="1">
      <alignment/>
    </xf>
    <xf numFmtId="3" fontId="21" fillId="0" borderId="0" xfId="0" applyNumberFormat="1" applyFont="1" applyAlignment="1">
      <alignment/>
    </xf>
    <xf numFmtId="10" fontId="24" fillId="0" borderId="0" xfId="61" applyNumberFormat="1" applyFont="1">
      <alignment/>
      <protection/>
    </xf>
    <xf numFmtId="10" fontId="22" fillId="0" borderId="16" xfId="62" applyNumberFormat="1" applyFont="1" applyBorder="1" applyAlignment="1">
      <alignment horizontal="center" vertical="center"/>
      <protection/>
    </xf>
    <xf numFmtId="10" fontId="22" fillId="0" borderId="0" xfId="61" applyNumberFormat="1" applyFont="1">
      <alignment/>
      <protection/>
    </xf>
    <xf numFmtId="0" fontId="22" fillId="0" borderId="0" xfId="62" applyFont="1" applyAlignment="1">
      <alignment horizontal="center" vertical="center"/>
      <protection/>
    </xf>
    <xf numFmtId="0" fontId="22" fillId="0" borderId="0" xfId="62" applyFont="1" applyAlignment="1">
      <alignment wrapText="1"/>
      <protection/>
    </xf>
    <xf numFmtId="0" fontId="25" fillId="0" borderId="16" xfId="62" applyFont="1" applyBorder="1" applyAlignment="1">
      <alignment horizontal="left" vertical="top" wrapText="1"/>
      <protection/>
    </xf>
    <xf numFmtId="0" fontId="25" fillId="0" borderId="16" xfId="62" applyFont="1" applyBorder="1" applyAlignment="1">
      <alignment vertical="center"/>
      <protection/>
    </xf>
    <xf numFmtId="0" fontId="25" fillId="0" borderId="16" xfId="62" applyFont="1" applyBorder="1" applyAlignment="1">
      <alignment vertical="top" wrapText="1"/>
      <protection/>
    </xf>
    <xf numFmtId="0" fontId="25" fillId="0" borderId="46" xfId="62" applyFont="1" applyBorder="1" applyAlignment="1">
      <alignment horizontal="left" vertical="top" wrapText="1"/>
      <protection/>
    </xf>
    <xf numFmtId="0" fontId="25" fillId="0" borderId="16" xfId="62" applyFont="1" applyBorder="1" applyAlignment="1">
      <alignment horizontal="left" vertical="center" wrapText="1"/>
      <protection/>
    </xf>
    <xf numFmtId="0" fontId="25" fillId="0" borderId="45" xfId="62" applyFont="1" applyBorder="1" applyAlignment="1">
      <alignment horizontal="center" vertical="center"/>
      <protection/>
    </xf>
    <xf numFmtId="0" fontId="25" fillId="0" borderId="47" xfId="62" applyFont="1" applyBorder="1" applyAlignment="1">
      <alignment horizontal="center" vertical="center"/>
      <protection/>
    </xf>
    <xf numFmtId="0" fontId="25" fillId="0" borderId="16" xfId="62" applyFont="1" applyBorder="1" applyAlignment="1">
      <alignment vertical="center" wrapText="1"/>
      <protection/>
    </xf>
    <xf numFmtId="49" fontId="25" fillId="0" borderId="16" xfId="62" applyNumberFormat="1" applyFont="1" applyBorder="1" applyAlignment="1">
      <alignment horizontal="left" vertical="top" wrapText="1"/>
      <protection/>
    </xf>
    <xf numFmtId="0" fontId="25" fillId="0" borderId="43" xfId="62" applyFont="1" applyBorder="1" applyAlignment="1">
      <alignment horizontal="center" vertical="center"/>
      <protection/>
    </xf>
    <xf numFmtId="0" fontId="25" fillId="0" borderId="16" xfId="62" applyFont="1" applyBorder="1" applyAlignment="1">
      <alignment horizontal="center" vertical="center" wrapText="1"/>
      <protection/>
    </xf>
    <xf numFmtId="0" fontId="25" fillId="0" borderId="16" xfId="62" applyFont="1" applyBorder="1" applyAlignment="1">
      <alignment horizontal="left" vertical="center"/>
      <protection/>
    </xf>
    <xf numFmtId="0" fontId="25" fillId="0" borderId="46" xfId="62" applyFont="1" applyBorder="1" applyAlignment="1">
      <alignment vertical="top" wrapText="1"/>
      <protection/>
    </xf>
    <xf numFmtId="0" fontId="25" fillId="0" borderId="0" xfId="62" applyFont="1" applyAlignment="1">
      <alignment horizontal="center" vertical="center"/>
      <protection/>
    </xf>
    <xf numFmtId="49" fontId="25" fillId="0" borderId="46" xfId="62" applyNumberFormat="1" applyFont="1" applyBorder="1" applyAlignment="1">
      <alignment horizontal="left" vertical="top" wrapText="1"/>
      <protection/>
    </xf>
    <xf numFmtId="0" fontId="25" fillId="0" borderId="46" xfId="62" applyFont="1" applyBorder="1" applyAlignment="1">
      <alignment horizontal="center" vertical="center"/>
      <protection/>
    </xf>
    <xf numFmtId="0" fontId="25" fillId="0" borderId="16" xfId="61" applyFont="1" applyBorder="1" applyAlignment="1">
      <alignment horizontal="left" vertical="top" wrapText="1"/>
      <protection/>
    </xf>
    <xf numFmtId="0" fontId="22" fillId="0" borderId="0" xfId="61" applyFont="1" applyAlignment="1">
      <alignment horizontal="left" vertical="top" wrapText="1"/>
      <protection/>
    </xf>
    <xf numFmtId="10" fontId="22" fillId="0" borderId="17" xfId="0" applyNumberFormat="1" applyFont="1" applyBorder="1" applyAlignment="1">
      <alignment horizontal="right"/>
    </xf>
    <xf numFmtId="10" fontId="22" fillId="0" borderId="16" xfId="0" applyNumberFormat="1" applyFont="1" applyBorder="1" applyAlignment="1">
      <alignment horizontal="right"/>
    </xf>
    <xf numFmtId="10" fontId="22" fillId="0" borderId="20" xfId="0" applyNumberFormat="1" applyFont="1" applyBorder="1" applyAlignment="1">
      <alignment horizontal="right"/>
    </xf>
    <xf numFmtId="10" fontId="22" fillId="0" borderId="39" xfId="0" applyNumberFormat="1" applyFont="1" applyBorder="1" applyAlignment="1">
      <alignment horizontal="right"/>
    </xf>
    <xf numFmtId="10" fontId="22" fillId="0" borderId="31" xfId="0" applyNumberFormat="1" applyFont="1" applyBorder="1" applyAlignment="1">
      <alignment horizontal="right"/>
    </xf>
    <xf numFmtId="10" fontId="22" fillId="0" borderId="48" xfId="0" applyNumberFormat="1" applyFont="1" applyBorder="1" applyAlignment="1">
      <alignment horizontal="right"/>
    </xf>
    <xf numFmtId="9" fontId="22" fillId="0" borderId="16" xfId="61" applyNumberFormat="1" applyFont="1" applyBorder="1" applyAlignment="1">
      <alignment horizontal="right"/>
      <protection/>
    </xf>
    <xf numFmtId="9" fontId="24" fillId="0" borderId="16" xfId="61" applyNumberFormat="1" applyFont="1" applyBorder="1" applyAlignment="1">
      <alignment horizontal="right"/>
      <protection/>
    </xf>
    <xf numFmtId="9" fontId="22" fillId="0" borderId="16" xfId="61" applyNumberFormat="1" applyFont="1" applyBorder="1" applyAlignment="1">
      <alignment horizontal="right" wrapText="1"/>
      <protection/>
    </xf>
    <xf numFmtId="9" fontId="24" fillId="0" borderId="16" xfId="61" applyNumberFormat="1" applyFont="1" applyBorder="1" applyAlignment="1">
      <alignment horizontal="right" wrapText="1"/>
      <protection/>
    </xf>
    <xf numFmtId="14" fontId="24" fillId="0" borderId="16" xfId="0" applyNumberFormat="1" applyFont="1" applyBorder="1" applyAlignment="1">
      <alignment/>
    </xf>
    <xf numFmtId="0" fontId="28" fillId="0" borderId="45" xfId="0" applyFont="1" applyBorder="1" applyAlignment="1">
      <alignment horizontal="center"/>
    </xf>
    <xf numFmtId="3" fontId="28" fillId="0" borderId="45" xfId="0" applyNumberFormat="1" applyFont="1" applyBorder="1" applyAlignment="1">
      <alignment horizontal="right"/>
    </xf>
    <xf numFmtId="0" fontId="22" fillId="0" borderId="43" xfId="61" applyFont="1" applyBorder="1" applyAlignment="1">
      <alignment horizontal="left" vertical="center" wrapText="1"/>
      <protection/>
    </xf>
    <xf numFmtId="0" fontId="22" fillId="0" borderId="43" xfId="61" applyFont="1" applyBorder="1" applyAlignment="1">
      <alignment horizontal="center" vertical="center" wrapText="1"/>
      <protection/>
    </xf>
    <xf numFmtId="0" fontId="22" fillId="0" borderId="43" xfId="61" applyFont="1" applyBorder="1" applyAlignment="1">
      <alignment vertical="center" wrapText="1"/>
      <protection/>
    </xf>
    <xf numFmtId="0" fontId="22" fillId="0" borderId="43" xfId="61" applyFont="1" applyBorder="1" applyAlignment="1">
      <alignment horizontal="center" wrapText="1"/>
      <protection/>
    </xf>
    <xf numFmtId="3" fontId="22" fillId="0" borderId="43" xfId="61" applyNumberFormat="1" applyFont="1" applyBorder="1" applyAlignment="1">
      <alignment horizontal="right" wrapText="1"/>
      <protection/>
    </xf>
    <xf numFmtId="9" fontId="22" fillId="0" borderId="43" xfId="61" applyNumberFormat="1" applyFont="1" applyBorder="1" applyAlignment="1">
      <alignment horizontal="right" wrapText="1"/>
      <protection/>
    </xf>
    <xf numFmtId="9" fontId="22" fillId="0" borderId="43" xfId="61" applyNumberFormat="1" applyFont="1" applyBorder="1" applyAlignment="1">
      <alignment horizontal="right"/>
      <protection/>
    </xf>
    <xf numFmtId="10" fontId="22" fillId="0" borderId="31" xfId="62" applyNumberFormat="1" applyFont="1" applyBorder="1" applyAlignment="1">
      <alignment horizontal="center" vertical="center"/>
      <protection/>
    </xf>
    <xf numFmtId="0" fontId="22" fillId="0" borderId="49" xfId="61" applyFont="1" applyBorder="1" applyAlignment="1">
      <alignment horizontal="center" vertical="center" wrapText="1"/>
      <protection/>
    </xf>
    <xf numFmtId="0" fontId="22" fillId="0" borderId="20" xfId="61" applyFont="1" applyBorder="1" applyAlignment="1">
      <alignment horizontal="center" wrapText="1"/>
      <protection/>
    </xf>
    <xf numFmtId="10" fontId="22" fillId="0" borderId="20" xfId="61" applyNumberFormat="1" applyFont="1" applyBorder="1" applyAlignment="1">
      <alignment horizontal="center" wrapText="1"/>
      <protection/>
    </xf>
    <xf numFmtId="0" fontId="22" fillId="0" borderId="20" xfId="61" applyFont="1" applyBorder="1" applyAlignment="1">
      <alignment horizontal="center"/>
      <protection/>
    </xf>
    <xf numFmtId="49" fontId="22" fillId="0" borderId="20" xfId="61" applyNumberFormat="1" applyFont="1" applyBorder="1" applyAlignment="1">
      <alignment horizontal="center"/>
      <protection/>
    </xf>
    <xf numFmtId="49" fontId="22" fillId="0" borderId="48" xfId="61" applyNumberFormat="1" applyFont="1" applyBorder="1" applyAlignment="1">
      <alignment horizontal="center"/>
      <protection/>
    </xf>
    <xf numFmtId="0" fontId="22" fillId="0" borderId="50" xfId="0" applyFont="1" applyBorder="1" applyAlignment="1">
      <alignment horizontal="center"/>
    </xf>
    <xf numFmtId="3" fontId="22" fillId="0" borderId="43" xfId="0" applyNumberFormat="1" applyFont="1" applyBorder="1" applyAlignment="1">
      <alignment horizontal="right"/>
    </xf>
    <xf numFmtId="3" fontId="24" fillId="0" borderId="0" xfId="0" applyNumberFormat="1" applyFont="1" applyAlignment="1">
      <alignment/>
    </xf>
    <xf numFmtId="0" fontId="24" fillId="0" borderId="15" xfId="0" applyFont="1" applyBorder="1" applyAlignment="1">
      <alignment wrapText="1"/>
    </xf>
    <xf numFmtId="0" fontId="24" fillId="0" borderId="16" xfId="0" applyFont="1" applyBorder="1" applyAlignment="1">
      <alignment horizontal="right"/>
    </xf>
    <xf numFmtId="0" fontId="22" fillId="0" borderId="15" xfId="0" applyFont="1" applyBorder="1" applyAlignment="1">
      <alignment/>
    </xf>
    <xf numFmtId="0" fontId="22" fillId="0" borderId="51" xfId="0" applyFont="1" applyBorder="1" applyAlignment="1">
      <alignment/>
    </xf>
    <xf numFmtId="0" fontId="22" fillId="0" borderId="15" xfId="0" applyFont="1" applyBorder="1" applyAlignment="1">
      <alignment wrapText="1"/>
    </xf>
    <xf numFmtId="0" fontId="22" fillId="0" borderId="16" xfId="0" applyFont="1" applyBorder="1" applyAlignment="1">
      <alignment horizontal="right"/>
    </xf>
    <xf numFmtId="0" fontId="22" fillId="0" borderId="0" xfId="0" applyFont="1" applyAlignment="1">
      <alignment/>
    </xf>
    <xf numFmtId="0" fontId="22" fillId="0" borderId="15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left" vertical="center" wrapText="1"/>
    </xf>
    <xf numFmtId="0" fontId="22" fillId="0" borderId="16" xfId="0" applyFont="1" applyBorder="1" applyAlignment="1">
      <alignment horizontal="right" vertical="center" wrapText="1"/>
    </xf>
    <xf numFmtId="49" fontId="28" fillId="0" borderId="15" xfId="0" applyNumberFormat="1" applyFont="1" applyBorder="1" applyAlignment="1">
      <alignment wrapText="1"/>
    </xf>
    <xf numFmtId="0" fontId="22" fillId="0" borderId="52" xfId="0" applyFont="1" applyBorder="1" applyAlignment="1">
      <alignment horizontal="center"/>
    </xf>
    <xf numFmtId="0" fontId="22" fillId="0" borderId="27" xfId="0" applyFont="1" applyBorder="1" applyAlignment="1">
      <alignment horizontal="center" wrapText="1"/>
    </xf>
    <xf numFmtId="2" fontId="22" fillId="0" borderId="53" xfId="0" applyNumberFormat="1" applyFont="1" applyBorder="1" applyAlignment="1">
      <alignment horizontal="center" vertical="center" wrapText="1"/>
    </xf>
    <xf numFmtId="0" fontId="22" fillId="0" borderId="43" xfId="0" applyFont="1" applyBorder="1" applyAlignment="1">
      <alignment horizontal="center" wrapText="1"/>
    </xf>
    <xf numFmtId="2" fontId="22" fillId="0" borderId="54" xfId="0" applyNumberFormat="1" applyFont="1" applyBorder="1" applyAlignment="1">
      <alignment horizontal="center" vertical="center" wrapText="1"/>
    </xf>
    <xf numFmtId="0" fontId="22" fillId="0" borderId="44" xfId="0" applyFont="1" applyBorder="1" applyAlignment="1">
      <alignment horizontal="center" wrapText="1"/>
    </xf>
    <xf numFmtId="0" fontId="24" fillId="0" borderId="0" xfId="61" applyFont="1" applyAlignment="1">
      <alignment horizontal="right"/>
      <protection/>
    </xf>
    <xf numFmtId="0" fontId="42" fillId="0" borderId="0" xfId="61" applyFont="1" applyAlignment="1">
      <alignment horizontal="center"/>
      <protection/>
    </xf>
    <xf numFmtId="0" fontId="43" fillId="0" borderId="0" xfId="61" applyFont="1" applyAlignment="1">
      <alignment wrapText="1"/>
      <protection/>
    </xf>
    <xf numFmtId="0" fontId="42" fillId="0" borderId="0" xfId="61" applyFont="1" applyAlignment="1">
      <alignment horizontal="center"/>
      <protection/>
    </xf>
    <xf numFmtId="0" fontId="43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/>
    </xf>
    <xf numFmtId="3" fontId="24" fillId="0" borderId="0" xfId="62" applyNumberFormat="1" applyFont="1">
      <alignment/>
      <protection/>
    </xf>
    <xf numFmtId="3" fontId="22" fillId="0" borderId="16" xfId="62" applyNumberFormat="1" applyFont="1" applyBorder="1">
      <alignment/>
      <protection/>
    </xf>
    <xf numFmtId="3" fontId="24" fillId="0" borderId="16" xfId="62" applyNumberFormat="1" applyFont="1" applyBorder="1">
      <alignment/>
      <protection/>
    </xf>
    <xf numFmtId="0" fontId="24" fillId="0" borderId="16" xfId="62" applyFont="1" applyBorder="1">
      <alignment/>
      <protection/>
    </xf>
    <xf numFmtId="0" fontId="22" fillId="0" borderId="16" xfId="62" applyFont="1" applyBorder="1">
      <alignment/>
      <protection/>
    </xf>
    <xf numFmtId="0" fontId="22" fillId="0" borderId="0" xfId="62" applyFont="1" applyAlignment="1">
      <alignment horizontal="center" vertical="center" wrapText="1"/>
      <protection/>
    </xf>
    <xf numFmtId="0" fontId="24" fillId="0" borderId="0" xfId="0" applyFont="1" applyAlignment="1">
      <alignment/>
    </xf>
    <xf numFmtId="0" fontId="24" fillId="0" borderId="0" xfId="0" applyFont="1" applyAlignment="1">
      <alignment wrapText="1"/>
    </xf>
    <xf numFmtId="0" fontId="22" fillId="0" borderId="0" xfId="0" applyFont="1" applyAlignment="1">
      <alignment horizontal="right"/>
    </xf>
    <xf numFmtId="0" fontId="22" fillId="0" borderId="20" xfId="0" applyFont="1" applyBorder="1" applyAlignment="1">
      <alignment horizontal="center" vertical="center" wrapText="1"/>
    </xf>
    <xf numFmtId="0" fontId="22" fillId="0" borderId="48" xfId="0" applyFont="1" applyBorder="1" applyAlignment="1">
      <alignment horizontal="center" vertical="center" wrapText="1"/>
    </xf>
    <xf numFmtId="0" fontId="22" fillId="0" borderId="26" xfId="0" applyFont="1" applyBorder="1" applyAlignment="1">
      <alignment horizontal="center"/>
    </xf>
    <xf numFmtId="0" fontId="22" fillId="0" borderId="22" xfId="0" applyFont="1" applyBorder="1" applyAlignment="1">
      <alignment horizontal="center"/>
    </xf>
    <xf numFmtId="0" fontId="22" fillId="0" borderId="26" xfId="0" applyFont="1" applyBorder="1" applyAlignment="1">
      <alignment horizontal="center" vertical="center" wrapText="1"/>
    </xf>
    <xf numFmtId="0" fontId="22" fillId="0" borderId="25" xfId="0" applyFont="1" applyBorder="1" applyAlignment="1">
      <alignment horizontal="center" vertical="center" wrapText="1"/>
    </xf>
    <xf numFmtId="0" fontId="22" fillId="0" borderId="25" xfId="0" applyFont="1" applyBorder="1" applyAlignment="1">
      <alignment horizontal="center"/>
    </xf>
    <xf numFmtId="0" fontId="22" fillId="0" borderId="27" xfId="0" applyFont="1" applyBorder="1" applyAlignment="1">
      <alignment horizontal="center"/>
    </xf>
    <xf numFmtId="0" fontId="24" fillId="0" borderId="55" xfId="0" applyFont="1" applyBorder="1" applyAlignment="1">
      <alignment horizontal="center" vertical="center" wrapText="1"/>
    </xf>
    <xf numFmtId="0" fontId="24" fillId="0" borderId="44" xfId="0" applyFont="1" applyBorder="1" applyAlignment="1">
      <alignment horizontal="center" vertical="center" wrapText="1"/>
    </xf>
    <xf numFmtId="0" fontId="22" fillId="0" borderId="55" xfId="0" applyFont="1" applyBorder="1" applyAlignment="1">
      <alignment wrapText="1"/>
    </xf>
    <xf numFmtId="0" fontId="24" fillId="0" borderId="43" xfId="0" applyFont="1" applyBorder="1" applyAlignment="1">
      <alignment horizontal="right" wrapText="1"/>
    </xf>
    <xf numFmtId="3" fontId="22" fillId="0" borderId="43" xfId="0" applyNumberFormat="1" applyFont="1" applyBorder="1" applyAlignment="1">
      <alignment horizontal="right" wrapText="1"/>
    </xf>
    <xf numFmtId="3" fontId="24" fillId="0" borderId="43" xfId="0" applyNumberFormat="1" applyFont="1" applyBorder="1" applyAlignment="1">
      <alignment horizontal="right" wrapText="1"/>
    </xf>
    <xf numFmtId="3" fontId="22" fillId="0" borderId="56" xfId="0" applyNumberFormat="1" applyFont="1" applyBorder="1" applyAlignment="1">
      <alignment horizontal="right" wrapText="1"/>
    </xf>
    <xf numFmtId="3" fontId="22" fillId="0" borderId="16" xfId="0" applyNumberFormat="1" applyFont="1" applyBorder="1" applyAlignment="1">
      <alignment horizontal="right"/>
    </xf>
    <xf numFmtId="3" fontId="22" fillId="0" borderId="31" xfId="0" applyNumberFormat="1" applyFont="1" applyBorder="1" applyAlignment="1">
      <alignment horizontal="right"/>
    </xf>
    <xf numFmtId="3" fontId="24" fillId="0" borderId="16" xfId="0" applyNumberFormat="1" applyFont="1" applyBorder="1" applyAlignment="1">
      <alignment horizontal="right"/>
    </xf>
    <xf numFmtId="3" fontId="24" fillId="0" borderId="31" xfId="0" applyNumberFormat="1" applyFont="1" applyBorder="1" applyAlignment="1">
      <alignment horizontal="right"/>
    </xf>
    <xf numFmtId="3" fontId="22" fillId="0" borderId="16" xfId="0" applyNumberFormat="1" applyFont="1" applyBorder="1" applyAlignment="1">
      <alignment horizontal="right" vertical="center" wrapText="1"/>
    </xf>
    <xf numFmtId="3" fontId="22" fillId="0" borderId="31" xfId="0" applyNumberFormat="1" applyFont="1" applyBorder="1" applyAlignment="1">
      <alignment horizontal="right" vertical="center" wrapText="1"/>
    </xf>
    <xf numFmtId="0" fontId="24" fillId="0" borderId="15" xfId="0" applyFont="1" applyBorder="1" applyAlignment="1">
      <alignment/>
    </xf>
    <xf numFmtId="0" fontId="24" fillId="0" borderId="51" xfId="0" applyFont="1" applyBorder="1" applyAlignment="1">
      <alignment/>
    </xf>
    <xf numFmtId="14" fontId="24" fillId="0" borderId="16" xfId="0" applyNumberFormat="1" applyFont="1" applyBorder="1" applyAlignment="1">
      <alignment horizontal="right"/>
    </xf>
    <xf numFmtId="49" fontId="24" fillId="0" borderId="15" xfId="0" applyNumberFormat="1" applyFont="1" applyBorder="1" applyAlignment="1">
      <alignment wrapText="1"/>
    </xf>
    <xf numFmtId="0" fontId="22" fillId="0" borderId="51" xfId="0" applyFont="1" applyBorder="1" applyAlignment="1">
      <alignment horizontal="right" vertical="center" wrapText="1"/>
    </xf>
    <xf numFmtId="0" fontId="24" fillId="0" borderId="16" xfId="0" applyFont="1" applyBorder="1" applyAlignment="1">
      <alignment horizontal="right" vertical="center" wrapText="1"/>
    </xf>
    <xf numFmtId="3" fontId="24" fillId="0" borderId="16" xfId="0" applyNumberFormat="1" applyFont="1" applyBorder="1" applyAlignment="1">
      <alignment horizontal="right" vertical="center" wrapText="1"/>
    </xf>
    <xf numFmtId="0" fontId="24" fillId="0" borderId="49" xfId="0" applyFont="1" applyBorder="1" applyAlignment="1">
      <alignment/>
    </xf>
    <xf numFmtId="0" fontId="24" fillId="0" borderId="57" xfId="0" applyFont="1" applyBorder="1" applyAlignment="1">
      <alignment/>
    </xf>
    <xf numFmtId="0" fontId="22" fillId="0" borderId="49" xfId="0" applyFont="1" applyBorder="1" applyAlignment="1">
      <alignment wrapText="1"/>
    </xf>
    <xf numFmtId="0" fontId="22" fillId="0" borderId="20" xfId="0" applyFont="1" applyBorder="1" applyAlignment="1">
      <alignment horizontal="right"/>
    </xf>
    <xf numFmtId="3" fontId="24" fillId="0" borderId="20" xfId="0" applyNumberFormat="1" applyFont="1" applyBorder="1" applyAlignment="1">
      <alignment horizontal="right"/>
    </xf>
    <xf numFmtId="3" fontId="24" fillId="0" borderId="48" xfId="0" applyNumberFormat="1" applyFont="1" applyBorder="1" applyAlignment="1">
      <alignment horizontal="right"/>
    </xf>
    <xf numFmtId="0" fontId="22" fillId="0" borderId="0" xfId="62" applyFont="1" applyAlignment="1">
      <alignment horizontal="right"/>
      <protection/>
    </xf>
    <xf numFmtId="10" fontId="24" fillId="0" borderId="0" xfId="62" applyNumberFormat="1" applyFont="1" applyAlignment="1">
      <alignment horizontal="center" vertical="center" wrapText="1"/>
      <protection/>
    </xf>
    <xf numFmtId="0" fontId="22" fillId="0" borderId="16" xfId="62" applyFont="1" applyBorder="1" applyAlignment="1">
      <alignment horizontal="center" vertical="center"/>
      <protection/>
    </xf>
    <xf numFmtId="0" fontId="22" fillId="0" borderId="0" xfId="62" applyFont="1" applyAlignment="1">
      <alignment horizontal="center"/>
      <protection/>
    </xf>
    <xf numFmtId="3" fontId="22" fillId="0" borderId="0" xfId="62" applyNumberFormat="1" applyFont="1" applyAlignment="1">
      <alignment horizontal="center"/>
      <protection/>
    </xf>
    <xf numFmtId="9" fontId="24" fillId="0" borderId="0" xfId="62" applyNumberFormat="1" applyFont="1">
      <alignment/>
      <protection/>
    </xf>
    <xf numFmtId="9" fontId="22" fillId="0" borderId="0" xfId="62" applyNumberFormat="1" applyFont="1">
      <alignment/>
      <protection/>
    </xf>
    <xf numFmtId="0" fontId="25" fillId="0" borderId="45" xfId="62" applyFont="1" applyBorder="1" applyAlignment="1">
      <alignment horizontal="left" vertical="top" wrapText="1"/>
      <protection/>
    </xf>
    <xf numFmtId="3" fontId="22" fillId="0" borderId="45" xfId="62" applyNumberFormat="1" applyFont="1" applyBorder="1" applyAlignment="1">
      <alignment horizontal="right"/>
      <protection/>
    </xf>
    <xf numFmtId="0" fontId="25" fillId="0" borderId="45" xfId="61" applyFont="1" applyBorder="1" applyAlignment="1">
      <alignment horizontal="center" vertical="center" wrapText="1"/>
      <protection/>
    </xf>
    <xf numFmtId="0" fontId="25" fillId="0" borderId="16" xfId="61" applyFont="1" applyBorder="1" applyAlignment="1">
      <alignment horizontal="center" vertical="center" wrapText="1"/>
      <protection/>
    </xf>
    <xf numFmtId="0" fontId="25" fillId="0" borderId="45" xfId="62" applyFont="1" applyBorder="1" applyAlignment="1">
      <alignment horizontal="center" vertical="center" wrapText="1"/>
      <protection/>
    </xf>
    <xf numFmtId="0" fontId="25" fillId="0" borderId="58" xfId="62" applyFont="1" applyBorder="1" applyAlignment="1">
      <alignment horizontal="center" vertical="center" wrapText="1"/>
      <protection/>
    </xf>
    <xf numFmtId="3" fontId="22" fillId="0" borderId="43" xfId="62" applyNumberFormat="1" applyFont="1" applyBorder="1" applyAlignment="1">
      <alignment horizontal="right"/>
      <protection/>
    </xf>
    <xf numFmtId="3" fontId="24" fillId="0" borderId="43" xfId="62" applyNumberFormat="1" applyFont="1" applyBorder="1" applyAlignment="1">
      <alignment horizontal="right"/>
      <protection/>
    </xf>
    <xf numFmtId="0" fontId="25" fillId="0" borderId="47" xfId="62" applyFont="1" applyBorder="1" applyAlignment="1">
      <alignment horizontal="center" vertical="center" wrapText="1"/>
      <protection/>
    </xf>
    <xf numFmtId="0" fontId="22" fillId="0" borderId="43" xfId="62" applyFont="1" applyBorder="1" applyAlignment="1">
      <alignment horizontal="center" vertical="center" wrapText="1"/>
      <protection/>
    </xf>
    <xf numFmtId="3" fontId="24" fillId="0" borderId="16" xfId="0" applyNumberFormat="1" applyFont="1" applyBorder="1" applyAlignment="1">
      <alignment horizontal="right" wrapText="1"/>
    </xf>
    <xf numFmtId="10" fontId="22" fillId="0" borderId="0" xfId="61" applyNumberFormat="1" applyFont="1" applyAlignment="1">
      <alignment horizontal="right"/>
      <protection/>
    </xf>
    <xf numFmtId="10" fontId="22" fillId="0" borderId="0" xfId="62" applyNumberFormat="1" applyFont="1" applyAlignment="1">
      <alignment horizontal="right"/>
      <protection/>
    </xf>
    <xf numFmtId="10" fontId="22" fillId="0" borderId="16" xfId="62" applyNumberFormat="1" applyFont="1" applyBorder="1" applyAlignment="1">
      <alignment horizontal="center" vertical="center" wrapText="1"/>
      <protection/>
    </xf>
    <xf numFmtId="10" fontId="24" fillId="0" borderId="16" xfId="62" applyNumberFormat="1" applyFont="1" applyBorder="1" applyAlignment="1">
      <alignment horizontal="center" vertical="center" wrapText="1"/>
      <protection/>
    </xf>
    <xf numFmtId="49" fontId="22" fillId="0" borderId="16" xfId="62" applyNumberFormat="1" applyFont="1" applyBorder="1" applyAlignment="1">
      <alignment horizontal="center"/>
      <protection/>
    </xf>
    <xf numFmtId="9" fontId="22" fillId="0" borderId="16" xfId="62" applyNumberFormat="1" applyFont="1" applyBorder="1" applyAlignment="1">
      <alignment horizontal="right"/>
      <protection/>
    </xf>
    <xf numFmtId="9" fontId="24" fillId="0" borderId="16" xfId="62" applyNumberFormat="1" applyFont="1" applyBorder="1">
      <alignment/>
      <protection/>
    </xf>
    <xf numFmtId="0" fontId="25" fillId="0" borderId="16" xfId="62" applyFont="1" applyBorder="1" applyAlignment="1">
      <alignment wrapText="1"/>
      <protection/>
    </xf>
    <xf numFmtId="49" fontId="25" fillId="0" borderId="16" xfId="62" applyNumberFormat="1" applyFont="1" applyBorder="1" applyAlignment="1">
      <alignment wrapText="1"/>
      <protection/>
    </xf>
    <xf numFmtId="3" fontId="24" fillId="0" borderId="16" xfId="62" applyNumberFormat="1" applyFont="1" applyBorder="1" applyAlignment="1">
      <alignment horizontal="center"/>
      <protection/>
    </xf>
    <xf numFmtId="3" fontId="24" fillId="0" borderId="16" xfId="0" applyNumberFormat="1" applyFont="1" applyBorder="1" applyAlignment="1">
      <alignment/>
    </xf>
    <xf numFmtId="3" fontId="22" fillId="0" borderId="17" xfId="0" applyNumberFormat="1" applyFont="1" applyBorder="1" applyAlignment="1">
      <alignment/>
    </xf>
    <xf numFmtId="3" fontId="24" fillId="0" borderId="20" xfId="0" applyNumberFormat="1" applyFont="1" applyBorder="1" applyAlignment="1">
      <alignment/>
    </xf>
    <xf numFmtId="3" fontId="24" fillId="0" borderId="17" xfId="0" applyNumberFormat="1" applyFont="1" applyBorder="1" applyAlignment="1">
      <alignment/>
    </xf>
    <xf numFmtId="3" fontId="24" fillId="0" borderId="42" xfId="0" applyNumberFormat="1" applyFont="1" applyBorder="1" applyAlignment="1">
      <alignment/>
    </xf>
    <xf numFmtId="3" fontId="24" fillId="0" borderId="31" xfId="0" applyNumberFormat="1" applyFont="1" applyBorder="1" applyAlignment="1">
      <alignment/>
    </xf>
    <xf numFmtId="3" fontId="24" fillId="0" borderId="39" xfId="0" applyNumberFormat="1" applyFont="1" applyBorder="1" applyAlignment="1">
      <alignment/>
    </xf>
    <xf numFmtId="3" fontId="24" fillId="0" borderId="48" xfId="0" applyNumberFormat="1" applyFont="1" applyBorder="1" applyAlignment="1">
      <alignment/>
    </xf>
    <xf numFmtId="49" fontId="28" fillId="0" borderId="16" xfId="0" applyNumberFormat="1" applyFont="1" applyBorder="1" applyAlignment="1">
      <alignment wrapText="1"/>
    </xf>
    <xf numFmtId="9" fontId="22" fillId="0" borderId="16" xfId="62" applyNumberFormat="1" applyFont="1" applyBorder="1">
      <alignment/>
      <protection/>
    </xf>
    <xf numFmtId="0" fontId="25" fillId="0" borderId="51" xfId="62" applyFont="1" applyBorder="1" applyAlignment="1">
      <alignment horizontal="center" vertical="center"/>
      <protection/>
    </xf>
    <xf numFmtId="0" fontId="22" fillId="0" borderId="20" xfId="0" applyFont="1" applyBorder="1" applyAlignment="1">
      <alignment horizontal="center" vertical="center" wrapText="1"/>
    </xf>
    <xf numFmtId="3" fontId="22" fillId="0" borderId="43" xfId="0" applyNumberFormat="1" applyFont="1" applyBorder="1" applyAlignment="1">
      <alignment horizontal="right" wrapText="1"/>
    </xf>
    <xf numFmtId="3" fontId="24" fillId="0" borderId="16" xfId="0" applyNumberFormat="1" applyFont="1" applyBorder="1" applyAlignment="1">
      <alignment horizontal="right"/>
    </xf>
    <xf numFmtId="3" fontId="22" fillId="0" borderId="16" xfId="0" applyNumberFormat="1" applyFont="1" applyBorder="1" applyAlignment="1">
      <alignment horizontal="right" vertical="center" wrapText="1"/>
    </xf>
    <xf numFmtId="3" fontId="24" fillId="0" borderId="43" xfId="0" applyNumberFormat="1" applyFont="1" applyBorder="1" applyAlignment="1">
      <alignment horizontal="right" wrapText="1"/>
    </xf>
    <xf numFmtId="3" fontId="24" fillId="0" borderId="20" xfId="0" applyNumberFormat="1" applyFont="1" applyBorder="1" applyAlignment="1">
      <alignment horizontal="right"/>
    </xf>
    <xf numFmtId="0" fontId="24" fillId="0" borderId="15" xfId="0" applyFont="1" applyBorder="1" applyAlignment="1">
      <alignment/>
    </xf>
    <xf numFmtId="0" fontId="24" fillId="0" borderId="51" xfId="0" applyFont="1" applyBorder="1" applyAlignment="1">
      <alignment/>
    </xf>
    <xf numFmtId="49" fontId="24" fillId="0" borderId="15" xfId="0" applyNumberFormat="1" applyFont="1" applyBorder="1" applyAlignment="1">
      <alignment wrapText="1"/>
    </xf>
    <xf numFmtId="14" fontId="24" fillId="0" borderId="16" xfId="0" applyNumberFormat="1" applyFont="1" applyBorder="1" applyAlignment="1">
      <alignment horizontal="right"/>
    </xf>
    <xf numFmtId="3" fontId="24" fillId="0" borderId="31" xfId="0" applyNumberFormat="1" applyFont="1" applyBorder="1" applyAlignment="1">
      <alignment horizontal="right"/>
    </xf>
    <xf numFmtId="0" fontId="28" fillId="0" borderId="0" xfId="0" applyFont="1" applyAlignment="1">
      <alignment/>
    </xf>
    <xf numFmtId="0" fontId="28" fillId="0" borderId="0" xfId="0" applyFont="1" applyAlignment="1">
      <alignment vertical="top" wrapText="1"/>
    </xf>
    <xf numFmtId="0" fontId="28" fillId="0" borderId="0" xfId="0" applyFont="1" applyAlignment="1">
      <alignment vertical="top"/>
    </xf>
    <xf numFmtId="3" fontId="28" fillId="0" borderId="0" xfId="0" applyNumberFormat="1" applyFont="1" applyAlignment="1">
      <alignment/>
    </xf>
    <xf numFmtId="0" fontId="28" fillId="0" borderId="0" xfId="0" applyFont="1" applyAlignment="1">
      <alignment horizontal="right"/>
    </xf>
    <xf numFmtId="0" fontId="24" fillId="0" borderId="0" xfId="61" applyFont="1" applyAlignment="1">
      <alignment wrapText="1"/>
      <protection/>
    </xf>
    <xf numFmtId="0" fontId="22" fillId="0" borderId="17" xfId="61" applyFont="1" applyBorder="1" applyAlignment="1">
      <alignment horizontal="center" vertical="center" wrapText="1"/>
      <protection/>
    </xf>
    <xf numFmtId="0" fontId="22" fillId="0" borderId="16" xfId="61" applyFont="1" applyBorder="1" applyAlignment="1">
      <alignment horizontal="center" vertical="center" wrapText="1"/>
      <protection/>
    </xf>
    <xf numFmtId="0" fontId="24" fillId="0" borderId="16" xfId="61" applyFont="1" applyBorder="1" applyAlignment="1">
      <alignment horizontal="left" vertical="top" wrapText="1"/>
      <protection/>
    </xf>
    <xf numFmtId="0" fontId="24" fillId="0" borderId="16" xfId="61" applyFont="1" applyBorder="1" applyAlignment="1">
      <alignment horizontal="left" wrapText="1"/>
      <protection/>
    </xf>
    <xf numFmtId="0" fontId="22" fillId="0" borderId="16" xfId="61" applyFont="1" applyBorder="1" applyAlignment="1">
      <alignment horizontal="left" vertical="top" wrapText="1"/>
      <protection/>
    </xf>
    <xf numFmtId="0" fontId="22" fillId="0" borderId="16" xfId="61" applyFont="1" applyBorder="1" applyAlignment="1">
      <alignment horizontal="left" wrapText="1"/>
      <protection/>
    </xf>
    <xf numFmtId="0" fontId="22" fillId="0" borderId="20" xfId="61" applyFont="1" applyBorder="1" applyAlignment="1">
      <alignment horizontal="center" wrapText="1"/>
      <protection/>
    </xf>
    <xf numFmtId="0" fontId="22" fillId="0" borderId="17" xfId="62" applyFont="1" applyBorder="1" applyAlignment="1">
      <alignment horizontal="center" vertical="center" wrapText="1"/>
      <protection/>
    </xf>
    <xf numFmtId="0" fontId="22" fillId="0" borderId="16" xfId="62" applyFont="1" applyBorder="1" applyAlignment="1">
      <alignment horizontal="center" vertical="center" wrapText="1"/>
      <protection/>
    </xf>
    <xf numFmtId="10" fontId="22" fillId="0" borderId="17" xfId="61" applyNumberFormat="1" applyFont="1" applyBorder="1" applyAlignment="1">
      <alignment horizontal="center" vertical="center" wrapText="1"/>
      <protection/>
    </xf>
    <xf numFmtId="10" fontId="22" fillId="0" borderId="16" xfId="61" applyNumberFormat="1" applyFont="1" applyBorder="1" applyAlignment="1">
      <alignment horizontal="center" vertical="center" wrapText="1"/>
      <protection/>
    </xf>
    <xf numFmtId="0" fontId="24" fillId="0" borderId="16" xfId="61" applyFont="1" applyBorder="1" applyAlignment="1">
      <alignment horizontal="left" vertical="center" wrapText="1"/>
      <protection/>
    </xf>
    <xf numFmtId="0" fontId="24" fillId="0" borderId="0" xfId="61" applyFont="1" applyAlignment="1">
      <alignment horizontal="center" vertical="center"/>
      <protection/>
    </xf>
    <xf numFmtId="0" fontId="24" fillId="0" borderId="0" xfId="61" applyFont="1" applyAlignment="1">
      <alignment horizontal="left" vertical="center"/>
      <protection/>
    </xf>
    <xf numFmtId="0" fontId="24" fillId="0" borderId="0" xfId="61" applyFont="1" applyAlignment="1">
      <alignment horizontal="center" vertical="center" wrapText="1"/>
      <protection/>
    </xf>
    <xf numFmtId="0" fontId="24" fillId="0" borderId="16" xfId="61" applyFont="1" applyBorder="1" applyAlignment="1">
      <alignment wrapText="1"/>
      <protection/>
    </xf>
    <xf numFmtId="0" fontId="22" fillId="0" borderId="43" xfId="61" applyFont="1" applyBorder="1" applyAlignment="1">
      <alignment horizontal="left" vertical="top" wrapText="1"/>
      <protection/>
    </xf>
    <xf numFmtId="10" fontId="22" fillId="0" borderId="17" xfId="62" applyNumberFormat="1" applyFont="1" applyBorder="1" applyAlignment="1">
      <alignment horizontal="center" vertical="center" wrapText="1"/>
      <protection/>
    </xf>
    <xf numFmtId="10" fontId="22" fillId="0" borderId="39" xfId="62" applyNumberFormat="1" applyFont="1" applyBorder="1" applyAlignment="1">
      <alignment horizontal="center" vertical="center" wrapText="1"/>
      <protection/>
    </xf>
    <xf numFmtId="0" fontId="26" fillId="0" borderId="0" xfId="61" applyFont="1" applyAlignment="1">
      <alignment horizontal="center" vertical="center" wrapText="1"/>
      <protection/>
    </xf>
    <xf numFmtId="0" fontId="22" fillId="0" borderId="20" xfId="61" applyFont="1" applyBorder="1" applyAlignment="1">
      <alignment horizontal="center" vertical="center" wrapText="1"/>
      <protection/>
    </xf>
    <xf numFmtId="0" fontId="25" fillId="0" borderId="16" xfId="62" applyFont="1" applyBorder="1" applyAlignment="1">
      <alignment horizontal="left" vertical="top" wrapText="1"/>
      <protection/>
    </xf>
    <xf numFmtId="0" fontId="22" fillId="0" borderId="45" xfId="62" applyFont="1" applyBorder="1" applyAlignment="1">
      <alignment horizontal="center" vertical="center" wrapText="1"/>
      <protection/>
    </xf>
    <xf numFmtId="0" fontId="22" fillId="0" borderId="43" xfId="62" applyFont="1" applyBorder="1" applyAlignment="1">
      <alignment horizontal="center" vertical="center" wrapText="1"/>
      <protection/>
    </xf>
    <xf numFmtId="0" fontId="25" fillId="0" borderId="51" xfId="61" applyFont="1" applyBorder="1" applyAlignment="1">
      <alignment horizontal="left" vertical="top" wrapText="1"/>
      <protection/>
    </xf>
    <xf numFmtId="0" fontId="25" fillId="0" borderId="46" xfId="61" applyFont="1" applyBorder="1" applyAlignment="1">
      <alignment horizontal="left" vertical="top" wrapText="1"/>
      <protection/>
    </xf>
    <xf numFmtId="0" fontId="22" fillId="0" borderId="51" xfId="62" applyFont="1" applyBorder="1" applyAlignment="1">
      <alignment horizontal="center" vertical="center" wrapText="1"/>
      <protection/>
    </xf>
    <xf numFmtId="0" fontId="22" fillId="0" borderId="59" xfId="62" applyFont="1" applyBorder="1" applyAlignment="1">
      <alignment horizontal="center" vertical="center" wrapText="1"/>
      <protection/>
    </xf>
    <xf numFmtId="0" fontId="22" fillId="0" borderId="46" xfId="62" applyFont="1" applyBorder="1" applyAlignment="1">
      <alignment horizontal="center" vertical="center" wrapText="1"/>
      <protection/>
    </xf>
    <xf numFmtId="0" fontId="25" fillId="0" borderId="16" xfId="62" applyFont="1" applyBorder="1">
      <alignment/>
      <protection/>
    </xf>
    <xf numFmtId="0" fontId="25" fillId="0" borderId="51" xfId="62" applyFont="1" applyBorder="1" applyAlignment="1">
      <alignment horizontal="left" vertical="center" wrapText="1"/>
      <protection/>
    </xf>
    <xf numFmtId="0" fontId="25" fillId="0" borderId="46" xfId="62" applyFont="1" applyBorder="1" applyAlignment="1">
      <alignment horizontal="left" vertical="center" wrapText="1"/>
      <protection/>
    </xf>
    <xf numFmtId="0" fontId="25" fillId="0" borderId="16" xfId="62" applyFont="1" applyBorder="1" applyAlignment="1">
      <alignment horizontal="left" vertical="center" wrapText="1"/>
      <protection/>
    </xf>
    <xf numFmtId="0" fontId="25" fillId="0" borderId="16" xfId="62" applyFont="1" applyBorder="1" applyAlignment="1">
      <alignment vertical="top" wrapText="1"/>
      <protection/>
    </xf>
    <xf numFmtId="0" fontId="25" fillId="0" borderId="59" xfId="0" applyFont="1" applyBorder="1" applyAlignment="1">
      <alignment horizontal="left" wrapText="1"/>
    </xf>
    <xf numFmtId="0" fontId="25" fillId="0" borderId="46" xfId="0" applyFont="1" applyBorder="1" applyAlignment="1">
      <alignment horizontal="left" wrapText="1"/>
    </xf>
    <xf numFmtId="0" fontId="25" fillId="0" borderId="16" xfId="62" applyFont="1" applyBorder="1" applyAlignment="1">
      <alignment horizontal="center" vertical="center"/>
      <protection/>
    </xf>
    <xf numFmtId="0" fontId="25" fillId="0" borderId="51" xfId="62" applyFont="1" applyBorder="1" applyAlignment="1">
      <alignment horizontal="left" vertical="top" wrapText="1"/>
      <protection/>
    </xf>
    <xf numFmtId="0" fontId="25" fillId="0" borderId="46" xfId="62" applyFont="1" applyBorder="1" applyAlignment="1">
      <alignment horizontal="left" vertical="top" wrapText="1"/>
      <protection/>
    </xf>
    <xf numFmtId="0" fontId="26" fillId="0" borderId="0" xfId="62" applyFont="1" applyAlignment="1">
      <alignment horizontal="center" vertical="center" wrapText="1"/>
      <protection/>
    </xf>
    <xf numFmtId="0" fontId="25" fillId="0" borderId="16" xfId="62" applyFont="1" applyBorder="1" applyAlignment="1">
      <alignment horizontal="center" vertical="top" wrapText="1"/>
      <protection/>
    </xf>
    <xf numFmtId="0" fontId="25" fillId="0" borderId="51" xfId="62" applyFont="1" applyBorder="1" applyAlignment="1">
      <alignment horizontal="center" vertical="center" wrapText="1"/>
      <protection/>
    </xf>
    <xf numFmtId="0" fontId="25" fillId="0" borderId="46" xfId="62" applyFont="1" applyBorder="1" applyAlignment="1">
      <alignment horizontal="center" vertical="center" wrapText="1"/>
      <protection/>
    </xf>
    <xf numFmtId="0" fontId="25" fillId="0" borderId="59" xfId="62" applyFont="1" applyBorder="1" applyAlignment="1">
      <alignment horizontal="left" vertical="center" wrapText="1"/>
      <protection/>
    </xf>
    <xf numFmtId="0" fontId="25" fillId="0" borderId="16" xfId="61" applyFont="1" applyBorder="1" applyAlignment="1">
      <alignment horizontal="left" vertical="top" wrapText="1"/>
      <protection/>
    </xf>
    <xf numFmtId="0" fontId="25" fillId="0" borderId="43" xfId="62" applyFont="1" applyBorder="1" applyAlignment="1">
      <alignment horizontal="left" vertical="top" wrapText="1"/>
      <protection/>
    </xf>
    <xf numFmtId="0" fontId="25" fillId="0" borderId="47" xfId="62" applyFont="1" applyBorder="1" applyAlignment="1">
      <alignment horizontal="center" vertical="center"/>
      <protection/>
    </xf>
    <xf numFmtId="0" fontId="22" fillId="0" borderId="16" xfId="62" applyFont="1" applyBorder="1" applyAlignment="1">
      <alignment horizontal="center" vertical="center"/>
      <protection/>
    </xf>
    <xf numFmtId="0" fontId="22" fillId="0" borderId="16" xfId="62" applyFont="1" applyBorder="1" applyAlignment="1">
      <alignment horizontal="center" wrapText="1"/>
      <protection/>
    </xf>
    <xf numFmtId="0" fontId="22" fillId="0" borderId="60" xfId="62" applyFont="1" applyBorder="1" applyAlignment="1">
      <alignment horizontal="center" vertical="center" wrapText="1"/>
      <protection/>
    </xf>
    <xf numFmtId="0" fontId="22" fillId="0" borderId="61" xfId="62" applyFont="1" applyBorder="1" applyAlignment="1">
      <alignment horizontal="center" vertical="center" wrapText="1"/>
      <protection/>
    </xf>
    <xf numFmtId="0" fontId="22" fillId="0" borderId="62" xfId="62" applyFont="1" applyBorder="1" applyAlignment="1">
      <alignment horizontal="center" vertical="center" wrapText="1"/>
      <protection/>
    </xf>
    <xf numFmtId="0" fontId="22" fillId="0" borderId="63" xfId="62" applyFont="1" applyBorder="1" applyAlignment="1">
      <alignment horizontal="center" vertical="center" wrapText="1"/>
      <protection/>
    </xf>
    <xf numFmtId="0" fontId="22" fillId="0" borderId="44" xfId="62" applyFont="1" applyBorder="1" applyAlignment="1">
      <alignment horizontal="center" vertical="center" wrapText="1"/>
      <protection/>
    </xf>
    <xf numFmtId="0" fontId="22" fillId="0" borderId="58" xfId="62" applyFont="1" applyBorder="1" applyAlignment="1">
      <alignment horizontal="center" vertical="center" wrapText="1"/>
      <protection/>
    </xf>
    <xf numFmtId="0" fontId="25" fillId="0" borderId="45" xfId="62" applyFont="1" applyBorder="1" applyAlignment="1">
      <alignment horizontal="center" vertical="center"/>
      <protection/>
    </xf>
    <xf numFmtId="0" fontId="25" fillId="0" borderId="43" xfId="62" applyFont="1" applyBorder="1" applyAlignment="1">
      <alignment horizontal="center" vertical="center"/>
      <protection/>
    </xf>
    <xf numFmtId="10" fontId="22" fillId="0" borderId="45" xfId="62" applyNumberFormat="1" applyFont="1" applyBorder="1" applyAlignment="1">
      <alignment horizontal="center" vertical="center" wrapText="1"/>
      <protection/>
    </xf>
    <xf numFmtId="10" fontId="22" fillId="0" borderId="43" xfId="62" applyNumberFormat="1" applyFont="1" applyBorder="1" applyAlignment="1">
      <alignment horizontal="center" vertical="center" wrapText="1"/>
      <protection/>
    </xf>
    <xf numFmtId="0" fontId="22" fillId="0" borderId="19" xfId="62" applyFont="1" applyBorder="1" applyAlignment="1">
      <alignment horizontal="center" vertical="center" wrapText="1"/>
      <protection/>
    </xf>
    <xf numFmtId="0" fontId="22" fillId="0" borderId="0" xfId="62" applyFont="1" applyAlignment="1">
      <alignment horizontal="center" vertical="center" wrapText="1"/>
      <protection/>
    </xf>
    <xf numFmtId="0" fontId="22" fillId="0" borderId="64" xfId="62" applyFont="1" applyBorder="1" applyAlignment="1">
      <alignment horizontal="center" vertical="center" wrapText="1"/>
      <protection/>
    </xf>
    <xf numFmtId="0" fontId="22" fillId="0" borderId="51" xfId="62" applyFont="1" applyBorder="1" applyAlignment="1">
      <alignment horizontal="center" vertical="center"/>
      <protection/>
    </xf>
    <xf numFmtId="0" fontId="22" fillId="0" borderId="46" xfId="62" applyFont="1" applyBorder="1" applyAlignment="1">
      <alignment horizontal="center" vertical="center"/>
      <protection/>
    </xf>
    <xf numFmtId="0" fontId="22" fillId="0" borderId="47" xfId="62" applyFont="1" applyBorder="1" applyAlignment="1">
      <alignment horizontal="center" vertical="center" wrapText="1"/>
      <protection/>
    </xf>
    <xf numFmtId="0" fontId="27" fillId="0" borderId="0" xfId="0" applyFont="1" applyAlignment="1">
      <alignment horizontal="center"/>
    </xf>
    <xf numFmtId="0" fontId="22" fillId="0" borderId="33" xfId="0" applyFont="1" applyBorder="1" applyAlignment="1">
      <alignment horizontal="center" vertical="center"/>
    </xf>
    <xf numFmtId="0" fontId="22" fillId="0" borderId="65" xfId="0" applyFont="1" applyBorder="1" applyAlignment="1">
      <alignment horizontal="center" vertical="center"/>
    </xf>
    <xf numFmtId="0" fontId="22" fillId="0" borderId="66" xfId="0" applyFont="1" applyBorder="1" applyAlignment="1">
      <alignment horizontal="center"/>
    </xf>
    <xf numFmtId="0" fontId="22" fillId="0" borderId="50" xfId="0" applyFont="1" applyBorder="1" applyAlignment="1">
      <alignment horizontal="center"/>
    </xf>
    <xf numFmtId="9" fontId="22" fillId="0" borderId="34" xfId="0" applyNumberFormat="1" applyFont="1" applyBorder="1" applyAlignment="1">
      <alignment horizontal="center" wrapText="1"/>
    </xf>
    <xf numFmtId="0" fontId="22" fillId="0" borderId="54" xfId="0" applyFont="1" applyBorder="1" applyAlignment="1">
      <alignment horizontal="center" wrapText="1"/>
    </xf>
    <xf numFmtId="0" fontId="22" fillId="0" borderId="22" xfId="0" applyFont="1" applyBorder="1" applyAlignment="1">
      <alignment horizontal="center"/>
    </xf>
    <xf numFmtId="9" fontId="22" fillId="0" borderId="21" xfId="0" applyNumberFormat="1" applyFont="1" applyBorder="1" applyAlignment="1">
      <alignment horizontal="center" wrapText="1"/>
    </xf>
    <xf numFmtId="0" fontId="22" fillId="0" borderId="23" xfId="0" applyFont="1" applyBorder="1" applyAlignment="1">
      <alignment horizontal="center" wrapText="1"/>
    </xf>
    <xf numFmtId="0" fontId="22" fillId="0" borderId="0" xfId="0" applyFont="1" applyAlignment="1">
      <alignment horizontal="center"/>
    </xf>
    <xf numFmtId="0" fontId="22" fillId="0" borderId="34" xfId="0" applyFont="1" applyBorder="1" applyAlignment="1">
      <alignment horizontal="center"/>
    </xf>
    <xf numFmtId="0" fontId="22" fillId="0" borderId="54" xfId="0" applyFont="1" applyBorder="1" applyAlignment="1">
      <alignment horizontal="center"/>
    </xf>
    <xf numFmtId="0" fontId="22" fillId="0" borderId="37" xfId="0" applyFont="1" applyBorder="1" applyAlignment="1">
      <alignment horizontal="center"/>
    </xf>
    <xf numFmtId="0" fontId="22" fillId="0" borderId="67" xfId="0" applyFont="1" applyBorder="1" applyAlignment="1">
      <alignment horizontal="center"/>
    </xf>
    <xf numFmtId="0" fontId="22" fillId="0" borderId="34" xfId="0" applyFont="1" applyBorder="1" applyAlignment="1">
      <alignment horizontal="center" vertical="center" wrapText="1"/>
    </xf>
    <xf numFmtId="0" fontId="22" fillId="0" borderId="54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/>
    </xf>
    <xf numFmtId="0" fontId="22" fillId="0" borderId="39" xfId="0" applyFont="1" applyBorder="1" applyAlignment="1">
      <alignment horizontal="center"/>
    </xf>
    <xf numFmtId="0" fontId="22" fillId="0" borderId="68" xfId="0" applyFont="1" applyBorder="1" applyAlignment="1">
      <alignment horizontal="center" vertical="center" wrapText="1"/>
    </xf>
    <xf numFmtId="0" fontId="22" fillId="0" borderId="42" xfId="0" applyFont="1" applyBorder="1" applyAlignment="1">
      <alignment horizontal="center" vertical="center" wrapText="1"/>
    </xf>
    <xf numFmtId="0" fontId="22" fillId="0" borderId="37" xfId="0" applyFont="1" applyBorder="1" applyAlignment="1">
      <alignment horizontal="center" vertical="center" wrapText="1"/>
    </xf>
    <xf numFmtId="0" fontId="22" fillId="0" borderId="36" xfId="0" applyFont="1" applyBorder="1" applyAlignment="1">
      <alignment horizontal="center" vertical="center" wrapText="1"/>
    </xf>
    <xf numFmtId="3" fontId="21" fillId="0" borderId="0" xfId="0" applyNumberFormat="1" applyFont="1" applyAlignment="1">
      <alignment horizontal="center"/>
    </xf>
    <xf numFmtId="0" fontId="22" fillId="0" borderId="53" xfId="0" applyFont="1" applyBorder="1" applyAlignment="1">
      <alignment horizontal="center"/>
    </xf>
    <xf numFmtId="0" fontId="22" fillId="0" borderId="42" xfId="0" applyFont="1" applyBorder="1" applyAlignment="1">
      <alignment horizontal="center"/>
    </xf>
    <xf numFmtId="2" fontId="22" fillId="0" borderId="26" xfId="0" applyNumberFormat="1" applyFont="1" applyBorder="1" applyAlignment="1">
      <alignment horizontal="center" vertical="center" wrapText="1"/>
    </xf>
    <xf numFmtId="2" fontId="22" fillId="0" borderId="27" xfId="0" applyNumberFormat="1" applyFont="1" applyBorder="1" applyAlignment="1">
      <alignment horizontal="center" vertical="center" wrapText="1"/>
    </xf>
    <xf numFmtId="0" fontId="22" fillId="0" borderId="36" xfId="0" applyFont="1" applyBorder="1" applyAlignment="1">
      <alignment horizontal="center"/>
    </xf>
    <xf numFmtId="0" fontId="22" fillId="0" borderId="38" xfId="0" applyFont="1" applyBorder="1" applyAlignment="1">
      <alignment horizontal="center"/>
    </xf>
    <xf numFmtId="0" fontId="22" fillId="0" borderId="69" xfId="0" applyFont="1" applyBorder="1" applyAlignment="1">
      <alignment horizontal="center" vertical="center" wrapText="1"/>
    </xf>
    <xf numFmtId="0" fontId="22" fillId="0" borderId="70" xfId="0" applyFont="1" applyBorder="1" applyAlignment="1">
      <alignment horizontal="center" vertical="center" wrapText="1"/>
    </xf>
    <xf numFmtId="0" fontId="22" fillId="0" borderId="49" xfId="0" applyFont="1" applyBorder="1" applyAlignment="1">
      <alignment horizontal="center"/>
    </xf>
    <xf numFmtId="0" fontId="22" fillId="0" borderId="20" xfId="0" applyFont="1" applyBorder="1" applyAlignment="1">
      <alignment horizontal="center"/>
    </xf>
    <xf numFmtId="0" fontId="22" fillId="0" borderId="34" xfId="0" applyFont="1" applyBorder="1" applyAlignment="1">
      <alignment horizontal="center" wrapText="1"/>
    </xf>
    <xf numFmtId="0" fontId="22" fillId="0" borderId="38" xfId="0" applyFont="1" applyBorder="1" applyAlignment="1">
      <alignment horizontal="center" wrapText="1"/>
    </xf>
    <xf numFmtId="0" fontId="22" fillId="0" borderId="15" xfId="0" applyFont="1" applyBorder="1" applyAlignment="1">
      <alignment horizontal="left"/>
    </xf>
    <xf numFmtId="0" fontId="22" fillId="0" borderId="16" xfId="0" applyFont="1" applyBorder="1" applyAlignment="1">
      <alignment horizontal="left"/>
    </xf>
    <xf numFmtId="0" fontId="22" fillId="0" borderId="18" xfId="0" applyFont="1" applyBorder="1" applyAlignment="1">
      <alignment horizontal="center" vertical="center" wrapText="1"/>
    </xf>
    <xf numFmtId="0" fontId="22" fillId="0" borderId="39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31" xfId="0" applyFont="1" applyBorder="1" applyAlignment="1">
      <alignment horizontal="center" vertical="center" wrapText="1"/>
    </xf>
    <xf numFmtId="0" fontId="22" fillId="0" borderId="71" xfId="0" applyFont="1" applyBorder="1" applyAlignment="1">
      <alignment horizontal="center" vertical="center" wrapText="1"/>
    </xf>
    <xf numFmtId="0" fontId="22" fillId="0" borderId="59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2" fillId="0" borderId="36" xfId="0" applyFont="1" applyBorder="1" applyAlignment="1">
      <alignment horizontal="center" vertical="center" wrapText="1"/>
    </xf>
    <xf numFmtId="0" fontId="22" fillId="0" borderId="37" xfId="0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wrapText="1"/>
    </xf>
    <xf numFmtId="0" fontId="22" fillId="0" borderId="72" xfId="0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left" vertical="center" wrapText="1"/>
    </xf>
    <xf numFmtId="0" fontId="22" fillId="0" borderId="17" xfId="0" applyFont="1" applyBorder="1" applyAlignment="1">
      <alignment horizontal="left" vertical="center" wrapText="1"/>
    </xf>
    <xf numFmtId="0" fontId="22" fillId="0" borderId="73" xfId="0" applyFont="1" applyBorder="1" applyAlignment="1">
      <alignment horizontal="center" vertical="center" textRotation="255"/>
    </xf>
    <xf numFmtId="0" fontId="22" fillId="0" borderId="74" xfId="0" applyFont="1" applyBorder="1" applyAlignment="1">
      <alignment horizontal="center" vertical="center" textRotation="255"/>
    </xf>
    <xf numFmtId="0" fontId="22" fillId="0" borderId="61" xfId="0" applyFont="1" applyBorder="1" applyAlignment="1">
      <alignment horizontal="center" vertical="center" textRotation="255"/>
    </xf>
    <xf numFmtId="0" fontId="22" fillId="0" borderId="58" xfId="0" applyFont="1" applyBorder="1" applyAlignment="1">
      <alignment horizontal="center" vertical="center" textRotation="255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ronat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Intrare" xfId="56"/>
    <cellStyle name="Linked Cell" xfId="57"/>
    <cellStyle name="Neutral" xfId="58"/>
    <cellStyle name="Neutru" xfId="59"/>
    <cellStyle name="Normal 2" xfId="60"/>
    <cellStyle name="Normal_BVC sint. v.23.01.2013" xfId="61"/>
    <cellStyle name="Normal_Copy of Copy of BVC analitic" xfId="62"/>
    <cellStyle name="Note" xfId="63"/>
    <cellStyle name="Output" xfId="64"/>
    <cellStyle name="Percent" xfId="65"/>
    <cellStyle name="Text explicativ" xfId="66"/>
    <cellStyle name="Title" xfId="67"/>
    <cellStyle name="Titlu" xfId="68"/>
    <cellStyle name="Titlu 1" xfId="69"/>
    <cellStyle name="Titlu 2" xfId="70"/>
    <cellStyle name="Titlu 3" xfId="71"/>
    <cellStyle name="Titlu 4" xfId="72"/>
    <cellStyle name="Total" xfId="73"/>
    <cellStyle name="Verificare celulă" xfId="74"/>
    <cellStyle name="Warning Text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93"/>
  <sheetViews>
    <sheetView zoomScale="80" zoomScaleNormal="80" zoomScalePageLayoutView="0" workbookViewId="0" topLeftCell="A1">
      <pane xSplit="6" ySplit="11" topLeftCell="G57" activePane="bottomRight" state="frozen"/>
      <selection pane="topLeft" activeCell="A1" sqref="A1"/>
      <selection pane="topRight" activeCell="G1" sqref="G1"/>
      <selection pane="bottomLeft" activeCell="A12" sqref="A12"/>
      <selection pane="bottomRight" activeCell="G38" sqref="G38"/>
    </sheetView>
  </sheetViews>
  <sheetFormatPr defaultColWidth="9.28125" defaultRowHeight="12.75"/>
  <cols>
    <col min="1" max="1" width="3.7109375" style="14" customWidth="1"/>
    <col min="2" max="2" width="3.421875" style="14" customWidth="1"/>
    <col min="3" max="3" width="2.7109375" style="15" customWidth="1"/>
    <col min="4" max="4" width="3.57421875" style="14" customWidth="1"/>
    <col min="5" max="5" width="41.00390625" style="16" customWidth="1"/>
    <col min="6" max="6" width="5.00390625" style="35" customWidth="1"/>
    <col min="7" max="7" width="10.57421875" style="35" customWidth="1"/>
    <col min="8" max="8" width="11.00390625" style="51" customWidth="1"/>
    <col min="9" max="9" width="12.28125" style="126" customWidth="1"/>
    <col min="10" max="10" width="8.7109375" style="35" customWidth="1"/>
    <col min="11" max="11" width="9.00390625" style="36" customWidth="1"/>
    <col min="12" max="12" width="9.57421875" style="126" customWidth="1"/>
    <col min="13" max="13" width="9.421875" style="126" customWidth="1"/>
    <col min="14" max="16384" width="9.28125" style="36" customWidth="1"/>
  </cols>
  <sheetData>
    <row r="1" spans="1:5" ht="15">
      <c r="A1" s="54" t="s">
        <v>316</v>
      </c>
      <c r="B1" s="55"/>
      <c r="C1" s="56"/>
      <c r="D1" s="55"/>
      <c r="E1" s="57"/>
    </row>
    <row r="2" spans="1:5" ht="15">
      <c r="A2" s="54" t="s">
        <v>317</v>
      </c>
      <c r="B2" s="55"/>
      <c r="C2" s="56"/>
      <c r="D2" s="55"/>
      <c r="E2" s="57"/>
    </row>
    <row r="3" spans="1:5" ht="15">
      <c r="A3" s="54" t="s">
        <v>318</v>
      </c>
      <c r="B3" s="55"/>
      <c r="C3" s="56"/>
      <c r="D3" s="55"/>
      <c r="E3" s="57"/>
    </row>
    <row r="4" spans="1:5" ht="15">
      <c r="A4" s="54" t="s">
        <v>319</v>
      </c>
      <c r="B4" s="55"/>
      <c r="C4" s="56"/>
      <c r="D4" s="55"/>
      <c r="E4" s="57"/>
    </row>
    <row r="5" spans="8:12" ht="15">
      <c r="H5" s="50"/>
      <c r="L5" s="128" t="s">
        <v>122</v>
      </c>
    </row>
    <row r="6" spans="1:13" ht="18" customHeight="1">
      <c r="A6" s="321" t="s">
        <v>410</v>
      </c>
      <c r="B6" s="321"/>
      <c r="C6" s="321"/>
      <c r="D6" s="321"/>
      <c r="E6" s="321"/>
      <c r="F6" s="321"/>
      <c r="G6" s="321"/>
      <c r="H6" s="321"/>
      <c r="I6" s="321"/>
      <c r="J6" s="321"/>
      <c r="K6" s="321"/>
      <c r="L6" s="321"/>
      <c r="M6" s="321"/>
    </row>
    <row r="7" ht="15">
      <c r="H7" s="50"/>
    </row>
    <row r="8" spans="8:13" ht="15.75" thickBot="1">
      <c r="H8" s="36"/>
      <c r="M8" s="126" t="s">
        <v>47</v>
      </c>
    </row>
    <row r="9" spans="1:13" s="62" customFormat="1" ht="15" customHeight="1">
      <c r="A9" s="5"/>
      <c r="B9" s="3"/>
      <c r="C9" s="3"/>
      <c r="D9" s="302" t="s">
        <v>48</v>
      </c>
      <c r="E9" s="302"/>
      <c r="F9" s="302" t="s">
        <v>59</v>
      </c>
      <c r="G9" s="302" t="s">
        <v>411</v>
      </c>
      <c r="H9" s="302" t="s">
        <v>412</v>
      </c>
      <c r="I9" s="311" t="s">
        <v>104</v>
      </c>
      <c r="J9" s="309" t="s">
        <v>365</v>
      </c>
      <c r="K9" s="309" t="s">
        <v>413</v>
      </c>
      <c r="L9" s="319" t="s">
        <v>6</v>
      </c>
      <c r="M9" s="320"/>
    </row>
    <row r="10" spans="1:13" s="62" customFormat="1" ht="56.25" customHeight="1">
      <c r="A10" s="1"/>
      <c r="B10" s="2"/>
      <c r="C10" s="2"/>
      <c r="D10" s="303"/>
      <c r="E10" s="303"/>
      <c r="F10" s="303"/>
      <c r="G10" s="303"/>
      <c r="H10" s="303"/>
      <c r="I10" s="312"/>
      <c r="J10" s="310"/>
      <c r="K10" s="310"/>
      <c r="L10" s="127" t="s">
        <v>180</v>
      </c>
      <c r="M10" s="169" t="s">
        <v>181</v>
      </c>
    </row>
    <row r="11" spans="1:13" s="58" customFormat="1" ht="15" customHeight="1" thickBot="1">
      <c r="A11" s="170">
        <v>0</v>
      </c>
      <c r="B11" s="322">
        <v>1</v>
      </c>
      <c r="C11" s="322"/>
      <c r="D11" s="308">
        <v>2</v>
      </c>
      <c r="E11" s="308"/>
      <c r="F11" s="171">
        <v>3</v>
      </c>
      <c r="G11" s="171">
        <v>4</v>
      </c>
      <c r="H11" s="171">
        <v>5</v>
      </c>
      <c r="I11" s="172" t="s">
        <v>105</v>
      </c>
      <c r="J11" s="173">
        <v>7</v>
      </c>
      <c r="K11" s="173">
        <v>8</v>
      </c>
      <c r="L11" s="174" t="s">
        <v>340</v>
      </c>
      <c r="M11" s="175">
        <v>10</v>
      </c>
    </row>
    <row r="12" spans="1:13" s="62" customFormat="1" ht="29.25" customHeight="1">
      <c r="A12" s="162" t="s">
        <v>26</v>
      </c>
      <c r="B12" s="163"/>
      <c r="C12" s="164"/>
      <c r="D12" s="318" t="s">
        <v>253</v>
      </c>
      <c r="E12" s="318"/>
      <c r="F12" s="165">
        <v>1</v>
      </c>
      <c r="G12" s="166">
        <f>G13+G16+G17</f>
        <v>4138</v>
      </c>
      <c r="H12" s="166">
        <f>H13+H16+H17</f>
        <v>4139</v>
      </c>
      <c r="I12" s="167">
        <f>H12/G12</f>
        <v>1.000241662638956</v>
      </c>
      <c r="J12" s="166">
        <f>J13+J16+J17</f>
        <v>4144</v>
      </c>
      <c r="K12" s="166">
        <f>K13+K16+K17</f>
        <v>4144</v>
      </c>
      <c r="L12" s="168">
        <f>J12/H12</f>
        <v>1.0012080212611743</v>
      </c>
      <c r="M12" s="168">
        <f>K12/J12</f>
        <v>1</v>
      </c>
    </row>
    <row r="13" spans="1:13" ht="15" customHeight="1">
      <c r="A13" s="313"/>
      <c r="B13" s="61">
        <v>1</v>
      </c>
      <c r="C13" s="69"/>
      <c r="D13" s="306" t="s">
        <v>306</v>
      </c>
      <c r="E13" s="306"/>
      <c r="F13" s="63">
        <v>2</v>
      </c>
      <c r="G13" s="65">
        <f>'BVC 2019 anexa 2 '!I11</f>
        <v>4126</v>
      </c>
      <c r="H13" s="65">
        <f>'BVC 2019 anexa 2 '!O11</f>
        <v>4127</v>
      </c>
      <c r="I13" s="157">
        <f aca="true" t="shared" si="0" ref="I13:I67">H13/G13</f>
        <v>1.0002423654871546</v>
      </c>
      <c r="J13" s="66">
        <f>H13</f>
        <v>4127</v>
      </c>
      <c r="K13" s="66">
        <f>J13</f>
        <v>4127</v>
      </c>
      <c r="L13" s="155">
        <f>J13/H13</f>
        <v>1</v>
      </c>
      <c r="M13" s="155">
        <f aca="true" t="shared" si="1" ref="M13:M67">K13/J13</f>
        <v>1</v>
      </c>
    </row>
    <row r="14" spans="1:13" ht="15" customHeight="1">
      <c r="A14" s="313"/>
      <c r="B14" s="68"/>
      <c r="C14" s="69"/>
      <c r="D14" s="52" t="s">
        <v>27</v>
      </c>
      <c r="E14" s="46" t="s">
        <v>237</v>
      </c>
      <c r="F14" s="70">
        <v>3</v>
      </c>
      <c r="G14" s="71">
        <f>'BVC 2019 anexa 2 '!I19</f>
        <v>310</v>
      </c>
      <c r="H14" s="71">
        <f>'BVC 2019 anexa 2 '!O19</f>
        <v>310</v>
      </c>
      <c r="I14" s="158">
        <f t="shared" si="0"/>
        <v>1</v>
      </c>
      <c r="J14" s="72">
        <v>300</v>
      </c>
      <c r="K14" s="72">
        <v>300</v>
      </c>
      <c r="L14" s="156">
        <f>J14/H14</f>
        <v>0.967741935483871</v>
      </c>
      <c r="M14" s="156">
        <f t="shared" si="1"/>
        <v>1</v>
      </c>
    </row>
    <row r="15" spans="1:13" ht="15" customHeight="1">
      <c r="A15" s="313"/>
      <c r="B15" s="68"/>
      <c r="C15" s="69"/>
      <c r="D15" s="52" t="s">
        <v>28</v>
      </c>
      <c r="E15" s="46" t="s">
        <v>31</v>
      </c>
      <c r="F15" s="70">
        <v>4</v>
      </c>
      <c r="G15" s="71"/>
      <c r="H15" s="71"/>
      <c r="I15" s="158"/>
      <c r="J15" s="72"/>
      <c r="K15" s="72"/>
      <c r="L15" s="156"/>
      <c r="M15" s="156"/>
    </row>
    <row r="16" spans="1:13" s="62" customFormat="1" ht="16.5" customHeight="1">
      <c r="A16" s="313"/>
      <c r="B16" s="61">
        <v>2</v>
      </c>
      <c r="C16" s="64"/>
      <c r="D16" s="306" t="s">
        <v>106</v>
      </c>
      <c r="E16" s="306"/>
      <c r="F16" s="63">
        <v>5</v>
      </c>
      <c r="G16" s="65">
        <f>'BVC 2019 anexa 2 '!I31</f>
        <v>12</v>
      </c>
      <c r="H16" s="65">
        <f>'BVC 2019 anexa 2 '!O31</f>
        <v>12</v>
      </c>
      <c r="I16" s="157">
        <f t="shared" si="0"/>
        <v>1</v>
      </c>
      <c r="J16" s="66">
        <v>17</v>
      </c>
      <c r="K16" s="66">
        <v>17</v>
      </c>
      <c r="L16" s="155">
        <f>J16/H16</f>
        <v>1.4166666666666667</v>
      </c>
      <c r="M16" s="155">
        <f t="shared" si="1"/>
        <v>1</v>
      </c>
    </row>
    <row r="17" spans="1:13" s="62" customFormat="1" ht="17.25" customHeight="1">
      <c r="A17" s="313"/>
      <c r="B17" s="61">
        <v>3</v>
      </c>
      <c r="C17" s="64"/>
      <c r="D17" s="306" t="s">
        <v>7</v>
      </c>
      <c r="E17" s="306"/>
      <c r="F17" s="63">
        <v>6</v>
      </c>
      <c r="G17" s="65"/>
      <c r="H17" s="65"/>
      <c r="I17" s="157"/>
      <c r="J17" s="66"/>
      <c r="K17" s="66"/>
      <c r="L17" s="155"/>
      <c r="M17" s="155"/>
    </row>
    <row r="18" spans="1:13" s="62" customFormat="1" ht="15.75" customHeight="1">
      <c r="A18" s="60" t="s">
        <v>16</v>
      </c>
      <c r="B18" s="61"/>
      <c r="C18" s="64"/>
      <c r="D18" s="306" t="s">
        <v>307</v>
      </c>
      <c r="E18" s="306"/>
      <c r="F18" s="63">
        <v>7</v>
      </c>
      <c r="G18" s="65">
        <f>G19+G31+G32</f>
        <v>3945.3242</v>
      </c>
      <c r="H18" s="65">
        <f>H19+H31+H32</f>
        <v>3947.703175</v>
      </c>
      <c r="I18" s="157">
        <f t="shared" si="0"/>
        <v>1.0006029859345906</v>
      </c>
      <c r="J18" s="65">
        <f>J19+J31+J32</f>
        <v>3947.703175</v>
      </c>
      <c r="K18" s="65">
        <f>K19+K31+K32</f>
        <v>3947.703175</v>
      </c>
      <c r="L18" s="155">
        <f aca="true" t="shared" si="2" ref="L18:L25">J18/H18</f>
        <v>1</v>
      </c>
      <c r="M18" s="155">
        <f t="shared" si="1"/>
        <v>1</v>
      </c>
    </row>
    <row r="19" spans="1:13" s="62" customFormat="1" ht="15" customHeight="1">
      <c r="A19" s="313"/>
      <c r="B19" s="61">
        <v>1</v>
      </c>
      <c r="C19" s="64"/>
      <c r="D19" s="306" t="s">
        <v>8</v>
      </c>
      <c r="E19" s="307"/>
      <c r="F19" s="63">
        <v>8</v>
      </c>
      <c r="G19" s="65">
        <f>'BVC 2019 anexa 2 '!I39</f>
        <v>3945.3242</v>
      </c>
      <c r="H19" s="65">
        <f>'BVC 2019 anexa 2 '!O39</f>
        <v>3947.703175</v>
      </c>
      <c r="I19" s="157">
        <f t="shared" si="0"/>
        <v>1.0006029859345906</v>
      </c>
      <c r="J19" s="65">
        <f>J20+J21+J22+J30</f>
        <v>3947.703175</v>
      </c>
      <c r="K19" s="65">
        <f>K20+K21+K22+K30</f>
        <v>3947.703175</v>
      </c>
      <c r="L19" s="155">
        <f t="shared" si="2"/>
        <v>1</v>
      </c>
      <c r="M19" s="155">
        <f t="shared" si="1"/>
        <v>1</v>
      </c>
    </row>
    <row r="20" spans="1:13" ht="16.5" customHeight="1">
      <c r="A20" s="313"/>
      <c r="B20" s="4"/>
      <c r="C20" s="69" t="s">
        <v>425</v>
      </c>
      <c r="D20" s="304" t="s">
        <v>234</v>
      </c>
      <c r="E20" s="304"/>
      <c r="F20" s="70">
        <v>9</v>
      </c>
      <c r="G20" s="71">
        <f>'BVC 2019 anexa 2 '!I40</f>
        <v>776</v>
      </c>
      <c r="H20" s="71">
        <f>'BVC 2019 anexa 2 '!N40</f>
        <v>761</v>
      </c>
      <c r="I20" s="158">
        <f t="shared" si="0"/>
        <v>0.9806701030927835</v>
      </c>
      <c r="J20" s="72">
        <f>H20</f>
        <v>761</v>
      </c>
      <c r="K20" s="72">
        <f aca="true" t="shared" si="3" ref="K20:K25">J20</f>
        <v>761</v>
      </c>
      <c r="L20" s="156">
        <f t="shared" si="2"/>
        <v>1</v>
      </c>
      <c r="M20" s="156">
        <f t="shared" si="1"/>
        <v>1</v>
      </c>
    </row>
    <row r="21" spans="1:13" ht="16.5" customHeight="1">
      <c r="A21" s="313"/>
      <c r="B21" s="4"/>
      <c r="C21" s="69" t="s">
        <v>114</v>
      </c>
      <c r="D21" s="304" t="s">
        <v>118</v>
      </c>
      <c r="E21" s="305"/>
      <c r="F21" s="70">
        <v>10</v>
      </c>
      <c r="G21" s="71">
        <f>'BVC 2019 anexa 2 '!I88</f>
        <v>285</v>
      </c>
      <c r="H21" s="71">
        <f>'BVC 2019 anexa 2 '!N88</f>
        <v>265</v>
      </c>
      <c r="I21" s="158">
        <f t="shared" si="0"/>
        <v>0.9298245614035088</v>
      </c>
      <c r="J21" s="72">
        <f>H21</f>
        <v>265</v>
      </c>
      <c r="K21" s="72">
        <f t="shared" si="3"/>
        <v>265</v>
      </c>
      <c r="L21" s="156">
        <f t="shared" si="2"/>
        <v>1</v>
      </c>
      <c r="M21" s="156">
        <f t="shared" si="1"/>
        <v>1</v>
      </c>
    </row>
    <row r="22" spans="1:13" ht="17.25" customHeight="1">
      <c r="A22" s="313"/>
      <c r="B22" s="4"/>
      <c r="C22" s="73" t="s">
        <v>117</v>
      </c>
      <c r="D22" s="304" t="s">
        <v>243</v>
      </c>
      <c r="E22" s="304"/>
      <c r="F22" s="70">
        <v>11</v>
      </c>
      <c r="G22" s="71">
        <f>'BVC 2019 anexa 2 '!I95</f>
        <v>1859.3242</v>
      </c>
      <c r="H22" s="71">
        <f>'BVC 2019 anexa 2 '!N95</f>
        <v>1893.703175</v>
      </c>
      <c r="I22" s="158">
        <f t="shared" si="0"/>
        <v>1.0184900379395911</v>
      </c>
      <c r="J22" s="72">
        <f>J23+J28+J29</f>
        <v>1893.703175</v>
      </c>
      <c r="K22" s="72">
        <f t="shared" si="3"/>
        <v>1893.703175</v>
      </c>
      <c r="L22" s="156">
        <f t="shared" si="2"/>
        <v>1</v>
      </c>
      <c r="M22" s="156">
        <f t="shared" si="1"/>
        <v>1</v>
      </c>
    </row>
    <row r="23" spans="1:13" ht="17.25" customHeight="1">
      <c r="A23" s="313"/>
      <c r="B23" s="4"/>
      <c r="C23" s="74"/>
      <c r="D23" s="45" t="s">
        <v>241</v>
      </c>
      <c r="E23" s="47" t="s">
        <v>254</v>
      </c>
      <c r="F23" s="70">
        <v>12</v>
      </c>
      <c r="G23" s="71">
        <f>G24+G25</f>
        <v>1467.19</v>
      </c>
      <c r="H23" s="71">
        <f>H24+H25</f>
        <v>1589.78</v>
      </c>
      <c r="I23" s="158">
        <f t="shared" si="0"/>
        <v>1.0835542772238087</v>
      </c>
      <c r="J23" s="71">
        <f>J24+J25</f>
        <v>1589.78</v>
      </c>
      <c r="K23" s="72">
        <f t="shared" si="3"/>
        <v>1589.78</v>
      </c>
      <c r="L23" s="156">
        <f t="shared" si="2"/>
        <v>1</v>
      </c>
      <c r="M23" s="156">
        <f t="shared" si="1"/>
        <v>1</v>
      </c>
    </row>
    <row r="24" spans="1:13" ht="16.5" customHeight="1">
      <c r="A24" s="313"/>
      <c r="B24" s="4"/>
      <c r="C24" s="74"/>
      <c r="D24" s="67" t="s">
        <v>147</v>
      </c>
      <c r="E24" s="52" t="s">
        <v>115</v>
      </c>
      <c r="F24" s="70">
        <v>13</v>
      </c>
      <c r="G24" s="71">
        <f>'BVC 2019 anexa 2 '!I97</f>
        <v>1286.32</v>
      </c>
      <c r="H24" s="71">
        <f>'BVC 2019 anexa 2 '!O97</f>
        <v>1417.83</v>
      </c>
      <c r="I24" s="158">
        <f t="shared" si="0"/>
        <v>1.1022373903849743</v>
      </c>
      <c r="J24" s="72">
        <f>H24</f>
        <v>1417.83</v>
      </c>
      <c r="K24" s="72">
        <f t="shared" si="3"/>
        <v>1417.83</v>
      </c>
      <c r="L24" s="156">
        <f t="shared" si="2"/>
        <v>1</v>
      </c>
      <c r="M24" s="156">
        <f t="shared" si="1"/>
        <v>1</v>
      </c>
    </row>
    <row r="25" spans="1:13" ht="16.5" customHeight="1">
      <c r="A25" s="313"/>
      <c r="B25" s="4"/>
      <c r="C25" s="74"/>
      <c r="D25" s="67" t="s">
        <v>148</v>
      </c>
      <c r="E25" s="52" t="s">
        <v>157</v>
      </c>
      <c r="F25" s="70">
        <v>14</v>
      </c>
      <c r="G25" s="71">
        <f>'BVC 2019 anexa 2 '!I101</f>
        <v>180.87</v>
      </c>
      <c r="H25" s="71">
        <f>'BVC 2019 anexa 2 '!O101</f>
        <v>171.95000000000002</v>
      </c>
      <c r="I25" s="158">
        <f t="shared" si="0"/>
        <v>0.9506828108586278</v>
      </c>
      <c r="J25" s="72">
        <f>H25</f>
        <v>171.95000000000002</v>
      </c>
      <c r="K25" s="72">
        <f t="shared" si="3"/>
        <v>171.95000000000002</v>
      </c>
      <c r="L25" s="156">
        <f t="shared" si="2"/>
        <v>1</v>
      </c>
      <c r="M25" s="156">
        <f t="shared" si="1"/>
        <v>1</v>
      </c>
    </row>
    <row r="26" spans="1:13" ht="15.75" customHeight="1">
      <c r="A26" s="313"/>
      <c r="B26" s="4"/>
      <c r="C26" s="74"/>
      <c r="D26" s="67" t="s">
        <v>149</v>
      </c>
      <c r="E26" s="52" t="s">
        <v>116</v>
      </c>
      <c r="F26" s="70">
        <v>15</v>
      </c>
      <c r="G26" s="71">
        <f>'BVC 2019 anexa 2 '!I109</f>
        <v>0</v>
      </c>
      <c r="H26" s="71">
        <f>'BVC 2019 anexa 2 '!O109</f>
        <v>0</v>
      </c>
      <c r="I26" s="158"/>
      <c r="J26" s="72"/>
      <c r="K26" s="72"/>
      <c r="L26" s="156"/>
      <c r="M26" s="156"/>
    </row>
    <row r="27" spans="1:13" ht="30.75" customHeight="1">
      <c r="A27" s="313"/>
      <c r="B27" s="4"/>
      <c r="C27" s="74"/>
      <c r="D27" s="67"/>
      <c r="E27" s="52" t="s">
        <v>235</v>
      </c>
      <c r="F27" s="70">
        <v>16</v>
      </c>
      <c r="G27" s="71"/>
      <c r="H27" s="71"/>
      <c r="I27" s="158"/>
      <c r="J27" s="72"/>
      <c r="K27" s="72"/>
      <c r="L27" s="156"/>
      <c r="M27" s="156"/>
    </row>
    <row r="28" spans="1:13" ht="48" customHeight="1">
      <c r="A28" s="313"/>
      <c r="B28" s="4"/>
      <c r="C28" s="74"/>
      <c r="D28" s="67" t="s">
        <v>150</v>
      </c>
      <c r="E28" s="52" t="s">
        <v>287</v>
      </c>
      <c r="F28" s="70">
        <v>17</v>
      </c>
      <c r="G28" s="71">
        <f>'BVC 2019 anexa 2 '!I113</f>
        <v>355.2</v>
      </c>
      <c r="H28" s="71">
        <f>'BVC 2019 anexa 2 '!O113</f>
        <v>265.2</v>
      </c>
      <c r="I28" s="158">
        <f t="shared" si="0"/>
        <v>0.7466216216216216</v>
      </c>
      <c r="J28" s="72">
        <f>H28</f>
        <v>265.2</v>
      </c>
      <c r="K28" s="72">
        <f>J28</f>
        <v>265.2</v>
      </c>
      <c r="L28" s="156">
        <f>J28/H28</f>
        <v>1</v>
      </c>
      <c r="M28" s="156">
        <f t="shared" si="1"/>
        <v>1</v>
      </c>
    </row>
    <row r="29" spans="1:13" ht="15">
      <c r="A29" s="313"/>
      <c r="B29" s="4"/>
      <c r="C29" s="74"/>
      <c r="D29" s="67" t="s">
        <v>151</v>
      </c>
      <c r="E29" s="52" t="s">
        <v>369</v>
      </c>
      <c r="F29" s="70">
        <v>18</v>
      </c>
      <c r="G29" s="71">
        <f>'BVC 2019 anexa 2 '!I122</f>
        <v>36.9342</v>
      </c>
      <c r="H29" s="71">
        <f>'BVC 2019 anexa 2 '!O122</f>
        <v>38.723175</v>
      </c>
      <c r="I29" s="158">
        <f t="shared" si="0"/>
        <v>1.0484368146595837</v>
      </c>
      <c r="J29" s="72">
        <f>H29</f>
        <v>38.723175</v>
      </c>
      <c r="K29" s="72">
        <f>J29</f>
        <v>38.723175</v>
      </c>
      <c r="L29" s="156">
        <f>J29/H29</f>
        <v>1</v>
      </c>
      <c r="M29" s="156">
        <f t="shared" si="1"/>
        <v>1</v>
      </c>
    </row>
    <row r="30" spans="1:13" ht="14.25" customHeight="1">
      <c r="A30" s="313"/>
      <c r="B30" s="4"/>
      <c r="C30" s="69" t="s">
        <v>424</v>
      </c>
      <c r="D30" s="304" t="s">
        <v>278</v>
      </c>
      <c r="E30" s="305"/>
      <c r="F30" s="70">
        <v>19</v>
      </c>
      <c r="G30" s="71">
        <f>'BVC 2019 anexa 2 '!I123</f>
        <v>1025</v>
      </c>
      <c r="H30" s="71">
        <f>'BVC 2019 anexa 2 '!O123</f>
        <v>1028</v>
      </c>
      <c r="I30" s="158">
        <f t="shared" si="0"/>
        <v>1.0029268292682927</v>
      </c>
      <c r="J30" s="72">
        <f>H30</f>
        <v>1028</v>
      </c>
      <c r="K30" s="72">
        <f>J30</f>
        <v>1028</v>
      </c>
      <c r="L30" s="156">
        <f>J30/H30</f>
        <v>1</v>
      </c>
      <c r="M30" s="156">
        <f t="shared" si="1"/>
        <v>1</v>
      </c>
    </row>
    <row r="31" spans="1:13" ht="17.25" customHeight="1">
      <c r="A31" s="313"/>
      <c r="B31" s="61">
        <v>2</v>
      </c>
      <c r="C31" s="64"/>
      <c r="D31" s="306" t="s">
        <v>107</v>
      </c>
      <c r="E31" s="306"/>
      <c r="F31" s="63">
        <v>20</v>
      </c>
      <c r="G31" s="65">
        <f>'BVC 2019 anexa 2 '!I140</f>
        <v>0</v>
      </c>
      <c r="H31" s="65">
        <f>'BVC 2019 anexa 2 '!O140</f>
        <v>0</v>
      </c>
      <c r="I31" s="157"/>
      <c r="J31" s="66"/>
      <c r="K31" s="66"/>
      <c r="L31" s="155"/>
      <c r="M31" s="155"/>
    </row>
    <row r="32" spans="1:13" ht="15.75" customHeight="1">
      <c r="A32" s="313"/>
      <c r="B32" s="61">
        <v>3</v>
      </c>
      <c r="C32" s="64"/>
      <c r="D32" s="306" t="s">
        <v>9</v>
      </c>
      <c r="E32" s="306"/>
      <c r="F32" s="63">
        <v>21</v>
      </c>
      <c r="G32" s="65"/>
      <c r="H32" s="65"/>
      <c r="I32" s="157"/>
      <c r="J32" s="66"/>
      <c r="K32" s="66"/>
      <c r="L32" s="155"/>
      <c r="M32" s="155"/>
    </row>
    <row r="33" spans="1:13" ht="15.75" customHeight="1">
      <c r="A33" s="60" t="s">
        <v>19</v>
      </c>
      <c r="B33" s="61"/>
      <c r="C33" s="64"/>
      <c r="D33" s="306" t="s">
        <v>10</v>
      </c>
      <c r="E33" s="306"/>
      <c r="F33" s="63">
        <v>22</v>
      </c>
      <c r="G33" s="65">
        <f>G12-G18</f>
        <v>192.67579999999998</v>
      </c>
      <c r="H33" s="65">
        <f>H12-H18</f>
        <v>191.2968249999999</v>
      </c>
      <c r="I33" s="157">
        <f t="shared" si="0"/>
        <v>0.9928430295864863</v>
      </c>
      <c r="J33" s="65">
        <f>J12-J18</f>
        <v>196.2968249999999</v>
      </c>
      <c r="K33" s="65">
        <f>K12-K18</f>
        <v>196.2968249999999</v>
      </c>
      <c r="L33" s="155">
        <f>J33/H33</f>
        <v>1.0261373914595813</v>
      </c>
      <c r="M33" s="155">
        <f t="shared" si="1"/>
        <v>1</v>
      </c>
    </row>
    <row r="34" spans="1:13" ht="15.75" customHeight="1">
      <c r="A34" s="60" t="s">
        <v>20</v>
      </c>
      <c r="B34" s="61"/>
      <c r="C34" s="64"/>
      <c r="D34" s="306" t="s">
        <v>108</v>
      </c>
      <c r="E34" s="306"/>
      <c r="F34" s="63">
        <v>23</v>
      </c>
      <c r="G34" s="65">
        <f>'BVC 2019 anexa 2 '!H152</f>
        <v>30.828127999999978</v>
      </c>
      <c r="H34" s="65">
        <f>'BVC 2019 anexa 2 '!O152</f>
        <v>30.607492000000008</v>
      </c>
      <c r="I34" s="157">
        <f t="shared" si="0"/>
        <v>0.9928430295864877</v>
      </c>
      <c r="J34" s="66">
        <f>J33*16%</f>
        <v>31.407491999999984</v>
      </c>
      <c r="K34" s="66">
        <f>K33*16%</f>
        <v>31.407491999999984</v>
      </c>
      <c r="L34" s="155">
        <f>J34/H34</f>
        <v>1.0261373914595804</v>
      </c>
      <c r="M34" s="155">
        <f t="shared" si="1"/>
        <v>1</v>
      </c>
    </row>
    <row r="35" spans="1:13" s="16" customFormat="1" ht="29.25" customHeight="1">
      <c r="A35" s="60" t="s">
        <v>21</v>
      </c>
      <c r="B35" s="61"/>
      <c r="C35" s="64"/>
      <c r="D35" s="306" t="s">
        <v>109</v>
      </c>
      <c r="E35" s="306"/>
      <c r="F35" s="63">
        <v>24</v>
      </c>
      <c r="G35" s="65">
        <f>G33-G34</f>
        <v>161.847672</v>
      </c>
      <c r="H35" s="65">
        <v>160</v>
      </c>
      <c r="I35" s="157">
        <f t="shared" si="0"/>
        <v>0.9885838827511836</v>
      </c>
      <c r="J35" s="65">
        <f>J33-J34</f>
        <v>164.8893329999999</v>
      </c>
      <c r="K35" s="65">
        <f>K33-K34</f>
        <v>164.8893329999999</v>
      </c>
      <c r="L35" s="155">
        <f>J35/H35</f>
        <v>1.0305583312499995</v>
      </c>
      <c r="M35" s="155">
        <f t="shared" si="1"/>
        <v>1</v>
      </c>
    </row>
    <row r="36" spans="1:15" ht="15.75" customHeight="1">
      <c r="A36" s="313"/>
      <c r="B36" s="68">
        <v>1</v>
      </c>
      <c r="C36" s="69"/>
      <c r="D36" s="304" t="s">
        <v>61</v>
      </c>
      <c r="E36" s="304"/>
      <c r="F36" s="70">
        <v>25</v>
      </c>
      <c r="G36" s="71">
        <f>G33*20%</f>
        <v>38.53516</v>
      </c>
      <c r="H36" s="71"/>
      <c r="I36" s="158">
        <f t="shared" si="0"/>
        <v>0</v>
      </c>
      <c r="J36" s="71">
        <f>J33*20%</f>
        <v>39.25936499999998</v>
      </c>
      <c r="K36" s="71">
        <f>K33*20%</f>
        <v>39.25936499999998</v>
      </c>
      <c r="L36" s="156"/>
      <c r="M36" s="156">
        <f t="shared" si="1"/>
        <v>1</v>
      </c>
      <c r="O36" s="75"/>
    </row>
    <row r="37" spans="1:13" ht="27.75" customHeight="1">
      <c r="A37" s="313"/>
      <c r="B37" s="68">
        <v>2</v>
      </c>
      <c r="C37" s="69"/>
      <c r="D37" s="304" t="s">
        <v>62</v>
      </c>
      <c r="E37" s="304"/>
      <c r="F37" s="70">
        <v>26</v>
      </c>
      <c r="G37" s="71"/>
      <c r="H37" s="71"/>
      <c r="I37" s="158"/>
      <c r="J37" s="72"/>
      <c r="K37" s="72"/>
      <c r="L37" s="156"/>
      <c r="M37" s="156"/>
    </row>
    <row r="38" spans="1:13" ht="15.75" customHeight="1">
      <c r="A38" s="313"/>
      <c r="B38" s="68">
        <v>3</v>
      </c>
      <c r="C38" s="69"/>
      <c r="D38" s="304" t="s">
        <v>63</v>
      </c>
      <c r="E38" s="304"/>
      <c r="F38" s="70">
        <v>27</v>
      </c>
      <c r="G38" s="71"/>
      <c r="H38" s="71"/>
      <c r="I38" s="158"/>
      <c r="J38" s="72"/>
      <c r="K38" s="72"/>
      <c r="L38" s="156"/>
      <c r="M38" s="156"/>
    </row>
    <row r="39" spans="1:13" ht="87" customHeight="1">
      <c r="A39" s="313"/>
      <c r="B39" s="68">
        <v>4</v>
      </c>
      <c r="C39" s="69"/>
      <c r="D39" s="304" t="s">
        <v>242</v>
      </c>
      <c r="E39" s="317"/>
      <c r="F39" s="70">
        <v>28</v>
      </c>
      <c r="G39" s="71"/>
      <c r="H39" s="71"/>
      <c r="I39" s="158"/>
      <c r="J39" s="72"/>
      <c r="K39" s="72"/>
      <c r="L39" s="156"/>
      <c r="M39" s="156"/>
    </row>
    <row r="40" spans="1:13" ht="16.5" customHeight="1">
      <c r="A40" s="313"/>
      <c r="B40" s="68">
        <v>5</v>
      </c>
      <c r="C40" s="69"/>
      <c r="D40" s="304" t="s">
        <v>64</v>
      </c>
      <c r="E40" s="304"/>
      <c r="F40" s="70">
        <v>29</v>
      </c>
      <c r="G40" s="71"/>
      <c r="H40" s="71"/>
      <c r="I40" s="158"/>
      <c r="J40" s="72"/>
      <c r="K40" s="72"/>
      <c r="L40" s="156"/>
      <c r="M40" s="156"/>
    </row>
    <row r="41" spans="1:13" ht="27.75" customHeight="1">
      <c r="A41" s="313"/>
      <c r="B41" s="68">
        <v>6</v>
      </c>
      <c r="C41" s="69"/>
      <c r="D41" s="304" t="s">
        <v>308</v>
      </c>
      <c r="E41" s="304"/>
      <c r="F41" s="70">
        <v>30</v>
      </c>
      <c r="G41" s="71">
        <f>G35-G36-G37-G38-G39-G40</f>
        <v>123.312512</v>
      </c>
      <c r="H41" s="71">
        <f>H35-H36-H37-H38-H39-H40</f>
        <v>160</v>
      </c>
      <c r="I41" s="158">
        <f t="shared" si="0"/>
        <v>1.2975163461109283</v>
      </c>
      <c r="J41" s="71">
        <f>J35-J36-J37-J38-J39-J40</f>
        <v>125.62996799999993</v>
      </c>
      <c r="K41" s="71">
        <f>K35-K36-K37-K38-K39-K40</f>
        <v>125.62996799999993</v>
      </c>
      <c r="L41" s="156">
        <f>J41/H41</f>
        <v>0.7851872999999996</v>
      </c>
      <c r="M41" s="156">
        <f t="shared" si="1"/>
        <v>1</v>
      </c>
    </row>
    <row r="42" spans="1:13" ht="60" customHeight="1">
      <c r="A42" s="313"/>
      <c r="B42" s="68">
        <v>7</v>
      </c>
      <c r="C42" s="69"/>
      <c r="D42" s="304" t="s">
        <v>288</v>
      </c>
      <c r="E42" s="304"/>
      <c r="F42" s="70">
        <v>31</v>
      </c>
      <c r="G42" s="71">
        <f>G35*10%</f>
        <v>16.1847672</v>
      </c>
      <c r="H42" s="71">
        <f>H35*10%</f>
        <v>16</v>
      </c>
      <c r="I42" s="158">
        <f t="shared" si="0"/>
        <v>0.9885838827511835</v>
      </c>
      <c r="J42" s="71">
        <f>J35*10%</f>
        <v>16.488933299999992</v>
      </c>
      <c r="K42" s="71">
        <f>K35*10%</f>
        <v>16.488933299999992</v>
      </c>
      <c r="L42" s="156">
        <f>J42/H42</f>
        <v>1.0305583312499995</v>
      </c>
      <c r="M42" s="156">
        <f t="shared" si="1"/>
        <v>1</v>
      </c>
    </row>
    <row r="43" spans="1:13" ht="77.25" customHeight="1">
      <c r="A43" s="313"/>
      <c r="B43" s="68">
        <v>8</v>
      </c>
      <c r="C43" s="69"/>
      <c r="D43" s="304" t="s">
        <v>110</v>
      </c>
      <c r="E43" s="304"/>
      <c r="F43" s="70">
        <v>32</v>
      </c>
      <c r="G43" s="71">
        <f>G35*50%</f>
        <v>80.923836</v>
      </c>
      <c r="H43" s="71">
        <f>H35*50%</f>
        <v>80</v>
      </c>
      <c r="I43" s="158">
        <f t="shared" si="0"/>
        <v>0.9885838827511836</v>
      </c>
      <c r="J43" s="71">
        <f>J35*50%</f>
        <v>82.44466649999995</v>
      </c>
      <c r="K43" s="71">
        <f>K35*50%</f>
        <v>82.44466649999995</v>
      </c>
      <c r="L43" s="156">
        <f>J43/H43</f>
        <v>1.0305583312499995</v>
      </c>
      <c r="M43" s="156">
        <f t="shared" si="1"/>
        <v>1</v>
      </c>
    </row>
    <row r="44" spans="1:13" ht="17.25" customHeight="1">
      <c r="A44" s="313"/>
      <c r="B44" s="68"/>
      <c r="C44" s="69" t="s">
        <v>27</v>
      </c>
      <c r="D44" s="304" t="s">
        <v>291</v>
      </c>
      <c r="E44" s="304"/>
      <c r="F44" s="70">
        <v>33</v>
      </c>
      <c r="G44" s="71"/>
      <c r="H44" s="71"/>
      <c r="I44" s="158"/>
      <c r="J44" s="72"/>
      <c r="K44" s="72"/>
      <c r="L44" s="156"/>
      <c r="M44" s="156"/>
    </row>
    <row r="45" spans="1:13" ht="17.25" customHeight="1">
      <c r="A45" s="313"/>
      <c r="B45" s="68"/>
      <c r="C45" s="69" t="s">
        <v>28</v>
      </c>
      <c r="D45" s="304" t="s">
        <v>343</v>
      </c>
      <c r="E45" s="304"/>
      <c r="F45" s="70" t="s">
        <v>290</v>
      </c>
      <c r="G45" s="71">
        <f>G43</f>
        <v>80.923836</v>
      </c>
      <c r="H45" s="71">
        <f>H43</f>
        <v>80</v>
      </c>
      <c r="I45" s="158">
        <f t="shared" si="0"/>
        <v>0.9885838827511836</v>
      </c>
      <c r="J45" s="71">
        <f>J43</f>
        <v>82.44466649999995</v>
      </c>
      <c r="K45" s="71">
        <f>K43</f>
        <v>82.44466649999995</v>
      </c>
      <c r="L45" s="156">
        <f>J45/H45</f>
        <v>1.0305583312499995</v>
      </c>
      <c r="M45" s="156">
        <f t="shared" si="1"/>
        <v>1</v>
      </c>
    </row>
    <row r="46" spans="1:13" ht="14.25" customHeight="1">
      <c r="A46" s="313"/>
      <c r="B46" s="68"/>
      <c r="C46" s="69" t="s">
        <v>30</v>
      </c>
      <c r="D46" s="304" t="s">
        <v>244</v>
      </c>
      <c r="E46" s="304"/>
      <c r="F46" s="70">
        <v>34</v>
      </c>
      <c r="G46" s="71"/>
      <c r="H46" s="71"/>
      <c r="I46" s="158"/>
      <c r="J46" s="72"/>
      <c r="K46" s="72"/>
      <c r="L46" s="156"/>
      <c r="M46" s="156"/>
    </row>
    <row r="47" spans="1:16" ht="45.75" customHeight="1">
      <c r="A47" s="313"/>
      <c r="B47" s="68">
        <v>9</v>
      </c>
      <c r="C47" s="69"/>
      <c r="D47" s="304" t="s">
        <v>309</v>
      </c>
      <c r="E47" s="304"/>
      <c r="F47" s="70">
        <v>35</v>
      </c>
      <c r="G47" s="71">
        <f>G35-G36-G42-G43</f>
        <v>26.203908800000008</v>
      </c>
      <c r="H47" s="71">
        <f>H35-H36-H42-H43</f>
        <v>64</v>
      </c>
      <c r="I47" s="158">
        <f t="shared" si="0"/>
        <v>2.4423837103264527</v>
      </c>
      <c r="J47" s="71">
        <f>J35-J36-J42-J43</f>
        <v>26.696368199999995</v>
      </c>
      <c r="K47" s="71">
        <f>K35-K36-K42-K43</f>
        <v>26.696368199999995</v>
      </c>
      <c r="L47" s="156">
        <f>J47/H47</f>
        <v>0.4171307531249999</v>
      </c>
      <c r="M47" s="156">
        <f t="shared" si="1"/>
        <v>1</v>
      </c>
      <c r="P47" s="75"/>
    </row>
    <row r="48" spans="1:13" ht="20.25" customHeight="1">
      <c r="A48" s="67" t="s">
        <v>22</v>
      </c>
      <c r="B48" s="68"/>
      <c r="C48" s="69"/>
      <c r="D48" s="304" t="s">
        <v>11</v>
      </c>
      <c r="E48" s="304"/>
      <c r="F48" s="70">
        <v>36</v>
      </c>
      <c r="G48" s="71"/>
      <c r="H48" s="71"/>
      <c r="I48" s="158"/>
      <c r="J48" s="72"/>
      <c r="K48" s="72"/>
      <c r="L48" s="156"/>
      <c r="M48" s="156"/>
    </row>
    <row r="49" spans="1:13" ht="29.25" customHeight="1">
      <c r="A49" s="67" t="s">
        <v>23</v>
      </c>
      <c r="B49" s="68"/>
      <c r="C49" s="69"/>
      <c r="D49" s="304" t="s">
        <v>119</v>
      </c>
      <c r="E49" s="304"/>
      <c r="F49" s="70">
        <v>37</v>
      </c>
      <c r="G49" s="71"/>
      <c r="H49" s="71"/>
      <c r="I49" s="158"/>
      <c r="J49" s="72"/>
      <c r="K49" s="72"/>
      <c r="L49" s="156"/>
      <c r="M49" s="156"/>
    </row>
    <row r="50" spans="1:13" ht="15.75" customHeight="1">
      <c r="A50" s="67"/>
      <c r="B50" s="68"/>
      <c r="C50" s="69" t="s">
        <v>27</v>
      </c>
      <c r="D50" s="304" t="s">
        <v>37</v>
      </c>
      <c r="E50" s="304"/>
      <c r="F50" s="70">
        <v>38</v>
      </c>
      <c r="G50" s="71"/>
      <c r="H50" s="71"/>
      <c r="I50" s="158"/>
      <c r="J50" s="72"/>
      <c r="K50" s="72"/>
      <c r="L50" s="156"/>
      <c r="M50" s="156"/>
    </row>
    <row r="51" spans="1:13" ht="15.75" customHeight="1">
      <c r="A51" s="67"/>
      <c r="B51" s="68"/>
      <c r="C51" s="69" t="s">
        <v>28</v>
      </c>
      <c r="D51" s="304" t="s">
        <v>120</v>
      </c>
      <c r="E51" s="304"/>
      <c r="F51" s="70">
        <v>39</v>
      </c>
      <c r="G51" s="71"/>
      <c r="H51" s="71"/>
      <c r="I51" s="158"/>
      <c r="J51" s="72"/>
      <c r="K51" s="72"/>
      <c r="L51" s="156"/>
      <c r="M51" s="156"/>
    </row>
    <row r="52" spans="1:13" ht="15.75" customHeight="1">
      <c r="A52" s="67"/>
      <c r="B52" s="68"/>
      <c r="C52" s="69" t="s">
        <v>30</v>
      </c>
      <c r="D52" s="304" t="s">
        <v>121</v>
      </c>
      <c r="E52" s="304"/>
      <c r="F52" s="70">
        <v>40</v>
      </c>
      <c r="G52" s="71"/>
      <c r="H52" s="71"/>
      <c r="I52" s="158"/>
      <c r="J52" s="72"/>
      <c r="K52" s="72"/>
      <c r="L52" s="156"/>
      <c r="M52" s="156"/>
    </row>
    <row r="53" spans="1:13" ht="15.75" customHeight="1">
      <c r="A53" s="67"/>
      <c r="B53" s="68"/>
      <c r="C53" s="69" t="s">
        <v>32</v>
      </c>
      <c r="D53" s="304" t="s">
        <v>45</v>
      </c>
      <c r="E53" s="304"/>
      <c r="F53" s="70">
        <v>41</v>
      </c>
      <c r="G53" s="71"/>
      <c r="H53" s="71"/>
      <c r="I53" s="158"/>
      <c r="J53" s="72"/>
      <c r="K53" s="72"/>
      <c r="L53" s="156"/>
      <c r="M53" s="156"/>
    </row>
    <row r="54" spans="1:13" ht="15.75" customHeight="1">
      <c r="A54" s="67"/>
      <c r="B54" s="68"/>
      <c r="C54" s="69" t="s">
        <v>33</v>
      </c>
      <c r="D54" s="304" t="s">
        <v>46</v>
      </c>
      <c r="E54" s="304"/>
      <c r="F54" s="70">
        <v>42</v>
      </c>
      <c r="G54" s="71"/>
      <c r="H54" s="71"/>
      <c r="I54" s="158"/>
      <c r="J54" s="72"/>
      <c r="K54" s="72"/>
      <c r="L54" s="156"/>
      <c r="M54" s="156"/>
    </row>
    <row r="55" spans="1:13" ht="30" customHeight="1">
      <c r="A55" s="67" t="s">
        <v>24</v>
      </c>
      <c r="B55" s="68"/>
      <c r="C55" s="69"/>
      <c r="D55" s="304" t="s">
        <v>12</v>
      </c>
      <c r="E55" s="304"/>
      <c r="F55" s="70">
        <v>43</v>
      </c>
      <c r="G55" s="71">
        <f>'Anexa 4'!E13</f>
        <v>2015</v>
      </c>
      <c r="H55" s="71">
        <f>'Anexa 4'!G13</f>
        <v>1304</v>
      </c>
      <c r="I55" s="158">
        <f t="shared" si="0"/>
        <v>0.6471464019851116</v>
      </c>
      <c r="J55" s="72">
        <f>'Anexa 4'!H13</f>
        <v>1799.1410347</v>
      </c>
      <c r="K55" s="72">
        <f>'Anexa 4'!I13</f>
        <v>1799.1410347</v>
      </c>
      <c r="L55" s="156">
        <f>J55/H55</f>
        <v>1.3797093824386504</v>
      </c>
      <c r="M55" s="156">
        <f t="shared" si="1"/>
        <v>1</v>
      </c>
    </row>
    <row r="56" spans="1:13" ht="15.75" customHeight="1">
      <c r="A56" s="67"/>
      <c r="B56" s="68">
        <v>1</v>
      </c>
      <c r="C56" s="69"/>
      <c r="D56" s="304" t="s">
        <v>13</v>
      </c>
      <c r="E56" s="304"/>
      <c r="F56" s="70">
        <v>44</v>
      </c>
      <c r="G56" s="71"/>
      <c r="H56" s="71"/>
      <c r="I56" s="158"/>
      <c r="J56" s="72"/>
      <c r="K56" s="72"/>
      <c r="L56" s="156"/>
      <c r="M56" s="156"/>
    </row>
    <row r="57" spans="1:13" ht="29.25" customHeight="1">
      <c r="A57" s="67"/>
      <c r="B57" s="68"/>
      <c r="C57" s="69"/>
      <c r="D57" s="52"/>
      <c r="E57" s="52" t="s">
        <v>236</v>
      </c>
      <c r="F57" s="70">
        <v>45</v>
      </c>
      <c r="G57" s="71"/>
      <c r="H57" s="71"/>
      <c r="I57" s="158"/>
      <c r="J57" s="72"/>
      <c r="K57" s="72"/>
      <c r="L57" s="156"/>
      <c r="M57" s="156"/>
    </row>
    <row r="58" spans="1:13" ht="15.75" customHeight="1">
      <c r="A58" s="67" t="s">
        <v>25</v>
      </c>
      <c r="B58" s="68"/>
      <c r="C58" s="69"/>
      <c r="D58" s="304" t="s">
        <v>111</v>
      </c>
      <c r="E58" s="304"/>
      <c r="F58" s="70">
        <v>46</v>
      </c>
      <c r="G58" s="71">
        <f>'Anexa 4'!E24</f>
        <v>1886</v>
      </c>
      <c r="H58" s="71">
        <f>'Anexa 4'!G24</f>
        <v>1265</v>
      </c>
      <c r="I58" s="158">
        <f t="shared" si="0"/>
        <v>0.6707317073170732</v>
      </c>
      <c r="J58" s="72">
        <f>'Anexa 4'!H24</f>
        <v>1500</v>
      </c>
      <c r="K58" s="72">
        <f>'Anexa 4'!I24</f>
        <v>1000</v>
      </c>
      <c r="L58" s="156">
        <f>J58/H58</f>
        <v>1.1857707509881423</v>
      </c>
      <c r="M58" s="156">
        <f t="shared" si="1"/>
        <v>0.6666666666666666</v>
      </c>
    </row>
    <row r="59" spans="1:13" ht="15" customHeight="1">
      <c r="A59" s="67" t="s">
        <v>65</v>
      </c>
      <c r="B59" s="68"/>
      <c r="C59" s="69"/>
      <c r="D59" s="304" t="s">
        <v>14</v>
      </c>
      <c r="E59" s="304"/>
      <c r="F59" s="70">
        <v>47</v>
      </c>
      <c r="G59" s="71"/>
      <c r="H59" s="71"/>
      <c r="I59" s="158"/>
      <c r="J59" s="72"/>
      <c r="K59" s="72"/>
      <c r="L59" s="156"/>
      <c r="M59" s="156"/>
    </row>
    <row r="60" spans="1:13" ht="18.75" customHeight="1">
      <c r="A60" s="313"/>
      <c r="B60" s="68">
        <v>1</v>
      </c>
      <c r="C60" s="69"/>
      <c r="D60" s="304" t="s">
        <v>102</v>
      </c>
      <c r="E60" s="304"/>
      <c r="F60" s="70">
        <v>48</v>
      </c>
      <c r="G60" s="71">
        <f>'BVC 2019 anexa 2 '!J162</f>
        <v>31</v>
      </c>
      <c r="H60" s="71">
        <f>'BVC 2019 anexa 2 '!O162</f>
        <v>31</v>
      </c>
      <c r="I60" s="158">
        <f t="shared" si="0"/>
        <v>1</v>
      </c>
      <c r="J60" s="72">
        <v>31</v>
      </c>
      <c r="K60" s="72">
        <v>31</v>
      </c>
      <c r="L60" s="156">
        <f>J60/H60</f>
        <v>1</v>
      </c>
      <c r="M60" s="156">
        <f t="shared" si="1"/>
        <v>1</v>
      </c>
    </row>
    <row r="61" spans="1:13" ht="15.75" customHeight="1">
      <c r="A61" s="313"/>
      <c r="B61" s="68">
        <v>2</v>
      </c>
      <c r="C61" s="69"/>
      <c r="D61" s="304" t="s">
        <v>15</v>
      </c>
      <c r="E61" s="304"/>
      <c r="F61" s="70">
        <v>49</v>
      </c>
      <c r="G61" s="71">
        <f>'BVC 2019 anexa 2 '!J163</f>
        <v>31</v>
      </c>
      <c r="H61" s="71">
        <f>'BVC 2019 anexa 2 '!O163</f>
        <v>31</v>
      </c>
      <c r="I61" s="158">
        <f t="shared" si="0"/>
        <v>1</v>
      </c>
      <c r="J61" s="72">
        <v>31</v>
      </c>
      <c r="K61" s="72">
        <v>31</v>
      </c>
      <c r="L61" s="156">
        <f>J61/H61</f>
        <v>1</v>
      </c>
      <c r="M61" s="156">
        <f t="shared" si="1"/>
        <v>1</v>
      </c>
    </row>
    <row r="62" spans="1:13" ht="45.75" customHeight="1">
      <c r="A62" s="313"/>
      <c r="B62" s="68">
        <v>3</v>
      </c>
      <c r="C62" s="69"/>
      <c r="D62" s="304" t="s">
        <v>370</v>
      </c>
      <c r="E62" s="304"/>
      <c r="F62" s="70">
        <v>50</v>
      </c>
      <c r="G62" s="71">
        <f>'BVC 2019 anexa 2 '!J164</f>
        <v>3782.7688172043013</v>
      </c>
      <c r="H62" s="71">
        <f>'BVC 2019 anexa 2 '!O164</f>
        <v>4171.451612903225</v>
      </c>
      <c r="I62" s="158">
        <f t="shared" si="0"/>
        <v>1.1027508723058008</v>
      </c>
      <c r="J62" s="71">
        <f>H62</f>
        <v>4171.451612903225</v>
      </c>
      <c r="K62" s="71">
        <f>J62</f>
        <v>4171.451612903225</v>
      </c>
      <c r="L62" s="156">
        <f>J62/H62</f>
        <v>1</v>
      </c>
      <c r="M62" s="156">
        <f t="shared" si="1"/>
        <v>1</v>
      </c>
    </row>
    <row r="63" spans="1:13" ht="42.75" customHeight="1">
      <c r="A63" s="313"/>
      <c r="B63" s="68">
        <v>4</v>
      </c>
      <c r="C63" s="69"/>
      <c r="D63" s="304" t="s">
        <v>371</v>
      </c>
      <c r="E63" s="304"/>
      <c r="F63" s="70">
        <v>51</v>
      </c>
      <c r="G63" s="71">
        <f>'BVC 2019 anexa 2 '!J165</f>
        <v>3465.564516129032</v>
      </c>
      <c r="H63" s="71">
        <f>'BVC 2019 anexa 2 '!O165</f>
        <v>3854.2473118279568</v>
      </c>
      <c r="I63" s="158">
        <f t="shared" si="0"/>
        <v>1.1121556946609887</v>
      </c>
      <c r="J63" s="71">
        <f>H63</f>
        <v>3854.2473118279568</v>
      </c>
      <c r="K63" s="71">
        <f>J63</f>
        <v>3854.2473118279568</v>
      </c>
      <c r="L63" s="156">
        <f>J63/H63</f>
        <v>1</v>
      </c>
      <c r="M63" s="156">
        <f t="shared" si="1"/>
        <v>1</v>
      </c>
    </row>
    <row r="64" spans="1:13" ht="27.75" customHeight="1">
      <c r="A64" s="313"/>
      <c r="B64" s="68">
        <v>5</v>
      </c>
      <c r="C64" s="69"/>
      <c r="D64" s="304" t="s">
        <v>310</v>
      </c>
      <c r="E64" s="304"/>
      <c r="F64" s="70">
        <v>52</v>
      </c>
      <c r="G64" s="71">
        <f>G13/G61</f>
        <v>133.09677419354838</v>
      </c>
      <c r="H64" s="71">
        <f>H13/H61</f>
        <v>133.1290322580645</v>
      </c>
      <c r="I64" s="158">
        <f t="shared" si="0"/>
        <v>1.0002423654871546</v>
      </c>
      <c r="J64" s="71">
        <f>J13/J61</f>
        <v>133.1290322580645</v>
      </c>
      <c r="K64" s="71">
        <f>K13/K61</f>
        <v>133.1290322580645</v>
      </c>
      <c r="L64" s="156">
        <f>J64/H64</f>
        <v>1</v>
      </c>
      <c r="M64" s="156">
        <f t="shared" si="1"/>
        <v>1</v>
      </c>
    </row>
    <row r="65" spans="1:13" ht="42" customHeight="1">
      <c r="A65" s="313"/>
      <c r="B65" s="68">
        <v>6</v>
      </c>
      <c r="C65" s="69"/>
      <c r="D65" s="304" t="s">
        <v>372</v>
      </c>
      <c r="E65" s="304"/>
      <c r="F65" s="70">
        <v>53</v>
      </c>
      <c r="G65" s="71"/>
      <c r="H65" s="71"/>
      <c r="I65" s="158"/>
      <c r="J65" s="72"/>
      <c r="K65" s="72"/>
      <c r="L65" s="156"/>
      <c r="M65" s="156"/>
    </row>
    <row r="66" spans="1:13" ht="42" customHeight="1">
      <c r="A66" s="313"/>
      <c r="B66" s="68">
        <v>7</v>
      </c>
      <c r="C66" s="69"/>
      <c r="D66" s="304" t="s">
        <v>373</v>
      </c>
      <c r="E66" s="304"/>
      <c r="F66" s="70">
        <v>54</v>
      </c>
      <c r="G66" s="71"/>
      <c r="H66" s="71"/>
      <c r="I66" s="158"/>
      <c r="J66" s="72"/>
      <c r="K66" s="72"/>
      <c r="L66" s="156"/>
      <c r="M66" s="156"/>
    </row>
    <row r="67" spans="1:13" ht="27.75" customHeight="1">
      <c r="A67" s="313"/>
      <c r="B67" s="68">
        <v>8</v>
      </c>
      <c r="C67" s="69"/>
      <c r="D67" s="304" t="s">
        <v>255</v>
      </c>
      <c r="E67" s="304"/>
      <c r="F67" s="70">
        <v>55</v>
      </c>
      <c r="G67" s="71">
        <f>(G18/G12)*1000</f>
        <v>953.4374577090382</v>
      </c>
      <c r="H67" s="71">
        <f>(H18/H12)*1000</f>
        <v>953.7818736409761</v>
      </c>
      <c r="I67" s="158">
        <f t="shared" si="0"/>
        <v>1.00036123599839</v>
      </c>
      <c r="J67" s="71">
        <f>(J18/J12)*1000</f>
        <v>952.6310750482626</v>
      </c>
      <c r="K67" s="71">
        <f>(K18/K12)*1000</f>
        <v>952.6310750482626</v>
      </c>
      <c r="L67" s="156">
        <f>J67/H67</f>
        <v>0.9987934362934363</v>
      </c>
      <c r="M67" s="156">
        <f t="shared" si="1"/>
        <v>1</v>
      </c>
    </row>
    <row r="68" spans="1:13" ht="15.75" customHeight="1">
      <c r="A68" s="313"/>
      <c r="B68" s="68">
        <v>9</v>
      </c>
      <c r="C68" s="69"/>
      <c r="D68" s="304" t="s">
        <v>248</v>
      </c>
      <c r="E68" s="304"/>
      <c r="F68" s="70">
        <v>56</v>
      </c>
      <c r="G68" s="71"/>
      <c r="H68" s="71">
        <v>0</v>
      </c>
      <c r="I68" s="158"/>
      <c r="J68" s="72"/>
      <c r="K68" s="72"/>
      <c r="L68" s="156"/>
      <c r="M68" s="156"/>
    </row>
    <row r="69" spans="1:13" ht="15.75" customHeight="1">
      <c r="A69" s="313"/>
      <c r="B69" s="68">
        <v>10</v>
      </c>
      <c r="C69" s="69"/>
      <c r="D69" s="304" t="s">
        <v>249</v>
      </c>
      <c r="E69" s="304"/>
      <c r="F69" s="70">
        <v>57</v>
      </c>
      <c r="G69" s="71">
        <v>992</v>
      </c>
      <c r="H69" s="71">
        <v>992</v>
      </c>
      <c r="I69" s="157"/>
      <c r="J69" s="72"/>
      <c r="K69" s="72"/>
      <c r="L69" s="156"/>
      <c r="M69" s="156"/>
    </row>
    <row r="70" spans="4:8" ht="15.75" customHeight="1">
      <c r="D70" s="53"/>
      <c r="E70" s="6" t="s">
        <v>344</v>
      </c>
      <c r="F70" s="6"/>
      <c r="G70" s="6"/>
      <c r="H70" s="6"/>
    </row>
    <row r="71" spans="4:8" ht="15.75" customHeight="1">
      <c r="D71" s="53"/>
      <c r="E71" s="53"/>
      <c r="H71" s="36"/>
    </row>
    <row r="72" spans="5:8" ht="15">
      <c r="E72" s="16" t="s">
        <v>324</v>
      </c>
      <c r="H72" s="36" t="s">
        <v>325</v>
      </c>
    </row>
    <row r="73" spans="5:8" ht="15">
      <c r="E73" s="16" t="s">
        <v>418</v>
      </c>
      <c r="H73" s="36" t="s">
        <v>326</v>
      </c>
    </row>
    <row r="74" spans="5:9" ht="12" customHeight="1">
      <c r="E74" s="316"/>
      <c r="F74" s="316"/>
      <c r="G74" s="316"/>
      <c r="H74" s="316"/>
      <c r="I74" s="316"/>
    </row>
    <row r="75" ht="15">
      <c r="H75" s="50"/>
    </row>
    <row r="76" ht="15">
      <c r="H76" s="50"/>
    </row>
    <row r="77" spans="1:9" ht="15">
      <c r="A77" s="314"/>
      <c r="B77" s="314"/>
      <c r="C77" s="315"/>
      <c r="D77" s="315"/>
      <c r="E77" s="315"/>
      <c r="F77" s="315"/>
      <c r="G77" s="315"/>
      <c r="H77" s="315"/>
      <c r="I77" s="315"/>
    </row>
    <row r="78" ht="15">
      <c r="H78" s="50"/>
    </row>
    <row r="79" ht="15">
      <c r="H79" s="50"/>
    </row>
    <row r="80" ht="15">
      <c r="H80" s="50"/>
    </row>
    <row r="81" ht="15">
      <c r="H81" s="50"/>
    </row>
    <row r="82" ht="15">
      <c r="H82" s="50"/>
    </row>
    <row r="83" ht="15">
      <c r="H83" s="50"/>
    </row>
    <row r="84" ht="15">
      <c r="H84" s="50"/>
    </row>
    <row r="85" ht="15">
      <c r="H85" s="50"/>
    </row>
    <row r="86" ht="15">
      <c r="H86" s="50"/>
    </row>
    <row r="87" ht="15">
      <c r="H87" s="50"/>
    </row>
    <row r="88" ht="15">
      <c r="H88" s="50"/>
    </row>
    <row r="89" ht="15">
      <c r="H89" s="50"/>
    </row>
    <row r="90" ht="15">
      <c r="H90" s="50"/>
    </row>
    <row r="91" ht="15">
      <c r="H91" s="50"/>
    </row>
    <row r="92" ht="15">
      <c r="H92" s="50"/>
    </row>
    <row r="93" ht="15">
      <c r="H93" s="50"/>
    </row>
    <row r="94" ht="15">
      <c r="H94" s="50"/>
    </row>
    <row r="95" ht="15">
      <c r="H95" s="50"/>
    </row>
    <row r="96" ht="15">
      <c r="H96" s="50"/>
    </row>
    <row r="97" ht="15">
      <c r="H97" s="50"/>
    </row>
    <row r="98" ht="15">
      <c r="H98" s="50"/>
    </row>
    <row r="99" ht="15">
      <c r="H99" s="50"/>
    </row>
    <row r="100" ht="15">
      <c r="H100" s="50"/>
    </row>
    <row r="101" ht="15">
      <c r="H101" s="50"/>
    </row>
    <row r="102" ht="15">
      <c r="H102" s="50"/>
    </row>
    <row r="103" ht="15">
      <c r="H103" s="50"/>
    </row>
    <row r="104" ht="15">
      <c r="H104" s="50"/>
    </row>
    <row r="105" ht="15">
      <c r="H105" s="50"/>
    </row>
    <row r="106" ht="15">
      <c r="H106" s="50"/>
    </row>
    <row r="107" ht="15">
      <c r="H107" s="50"/>
    </row>
    <row r="108" ht="15">
      <c r="H108" s="50"/>
    </row>
    <row r="109" ht="15">
      <c r="H109" s="50"/>
    </row>
    <row r="110" ht="15">
      <c r="H110" s="50"/>
    </row>
    <row r="111" ht="15">
      <c r="H111" s="50"/>
    </row>
    <row r="112" ht="15">
      <c r="H112" s="50"/>
    </row>
    <row r="113" ht="15">
      <c r="H113" s="50"/>
    </row>
    <row r="114" ht="15">
      <c r="H114" s="50"/>
    </row>
    <row r="115" ht="15">
      <c r="H115" s="50"/>
    </row>
    <row r="116" ht="15">
      <c r="H116" s="50"/>
    </row>
    <row r="117" ht="15">
      <c r="H117" s="50"/>
    </row>
    <row r="118" ht="15">
      <c r="H118" s="50"/>
    </row>
    <row r="119" ht="15">
      <c r="H119" s="50"/>
    </row>
    <row r="120" ht="15">
      <c r="H120" s="50"/>
    </row>
    <row r="121" ht="15">
      <c r="H121" s="50"/>
    </row>
    <row r="122" ht="15">
      <c r="H122" s="50"/>
    </row>
    <row r="123" ht="15">
      <c r="H123" s="50"/>
    </row>
    <row r="124" ht="15">
      <c r="H124" s="50"/>
    </row>
    <row r="125" ht="15">
      <c r="H125" s="50"/>
    </row>
    <row r="126" ht="15">
      <c r="H126" s="50"/>
    </row>
    <row r="127" ht="15">
      <c r="H127" s="50"/>
    </row>
    <row r="128" ht="15">
      <c r="H128" s="50"/>
    </row>
    <row r="129" ht="15">
      <c r="H129" s="50"/>
    </row>
    <row r="130" ht="15">
      <c r="H130" s="50"/>
    </row>
    <row r="131" ht="15">
      <c r="H131" s="50"/>
    </row>
    <row r="132" ht="15">
      <c r="H132" s="50"/>
    </row>
    <row r="133" ht="15">
      <c r="H133" s="50"/>
    </row>
    <row r="134" ht="15">
      <c r="H134" s="50"/>
    </row>
    <row r="135" ht="15">
      <c r="H135" s="50"/>
    </row>
    <row r="136" ht="15">
      <c r="H136" s="50"/>
    </row>
    <row r="137" ht="15">
      <c r="H137" s="50"/>
    </row>
    <row r="138" ht="15">
      <c r="H138" s="50"/>
    </row>
    <row r="139" ht="15">
      <c r="H139" s="50"/>
    </row>
    <row r="140" ht="15">
      <c r="H140" s="50"/>
    </row>
    <row r="141" ht="15">
      <c r="H141" s="50"/>
    </row>
    <row r="142" ht="15">
      <c r="H142" s="50"/>
    </row>
    <row r="143" ht="15">
      <c r="H143" s="50"/>
    </row>
    <row r="144" ht="15">
      <c r="H144" s="50"/>
    </row>
    <row r="145" ht="15">
      <c r="H145" s="50"/>
    </row>
    <row r="146" ht="15">
      <c r="H146" s="50"/>
    </row>
    <row r="147" ht="15">
      <c r="H147" s="50"/>
    </row>
    <row r="148" ht="15">
      <c r="H148" s="50"/>
    </row>
    <row r="149" ht="15">
      <c r="H149" s="50"/>
    </row>
    <row r="150" ht="15">
      <c r="H150" s="50"/>
    </row>
    <row r="151" ht="15">
      <c r="H151" s="50"/>
    </row>
    <row r="152" ht="15">
      <c r="H152" s="50"/>
    </row>
    <row r="153" ht="15">
      <c r="H153" s="50"/>
    </row>
    <row r="154" ht="15">
      <c r="H154" s="50"/>
    </row>
    <row r="155" ht="15">
      <c r="H155" s="50"/>
    </row>
    <row r="156" ht="15">
      <c r="H156" s="50"/>
    </row>
    <row r="157" ht="15">
      <c r="H157" s="50"/>
    </row>
    <row r="158" ht="15">
      <c r="H158" s="50"/>
    </row>
    <row r="159" ht="15">
      <c r="H159" s="50"/>
    </row>
    <row r="160" ht="15">
      <c r="H160" s="50"/>
    </row>
    <row r="161" ht="15">
      <c r="H161" s="50"/>
    </row>
    <row r="162" ht="15">
      <c r="H162" s="50"/>
    </row>
    <row r="163" ht="15">
      <c r="H163" s="50"/>
    </row>
    <row r="164" ht="15">
      <c r="H164" s="50"/>
    </row>
    <row r="165" ht="15">
      <c r="H165" s="50"/>
    </row>
    <row r="166" ht="15">
      <c r="H166" s="50"/>
    </row>
    <row r="167" ht="15">
      <c r="H167" s="50"/>
    </row>
    <row r="168" ht="15">
      <c r="H168" s="50"/>
    </row>
    <row r="169" ht="15">
      <c r="H169" s="50"/>
    </row>
    <row r="170" ht="15">
      <c r="H170" s="50"/>
    </row>
    <row r="171" ht="15">
      <c r="H171" s="50"/>
    </row>
    <row r="172" ht="15">
      <c r="H172" s="50"/>
    </row>
    <row r="173" ht="15">
      <c r="H173" s="50"/>
    </row>
    <row r="174" ht="15">
      <c r="H174" s="50"/>
    </row>
    <row r="175" ht="15">
      <c r="H175" s="50"/>
    </row>
    <row r="176" ht="15">
      <c r="H176" s="50"/>
    </row>
    <row r="177" ht="15">
      <c r="H177" s="50"/>
    </row>
    <row r="178" ht="15">
      <c r="H178" s="50"/>
    </row>
    <row r="179" ht="15">
      <c r="H179" s="50"/>
    </row>
    <row r="180" ht="15">
      <c r="H180" s="50"/>
    </row>
    <row r="181" ht="15">
      <c r="H181" s="50"/>
    </row>
    <row r="182" ht="15">
      <c r="H182" s="50"/>
    </row>
    <row r="183" ht="15">
      <c r="H183" s="50"/>
    </row>
    <row r="184" ht="15">
      <c r="H184" s="50"/>
    </row>
    <row r="185" ht="15">
      <c r="H185" s="50"/>
    </row>
    <row r="186" ht="15">
      <c r="H186" s="50"/>
    </row>
    <row r="187" ht="15">
      <c r="H187" s="50"/>
    </row>
    <row r="188" ht="15">
      <c r="H188" s="50"/>
    </row>
    <row r="189" ht="15">
      <c r="H189" s="50"/>
    </row>
    <row r="190" ht="15">
      <c r="H190" s="50"/>
    </row>
    <row r="191" ht="15">
      <c r="H191" s="50"/>
    </row>
    <row r="192" ht="15">
      <c r="H192" s="50"/>
    </row>
    <row r="193" ht="15">
      <c r="H193" s="50"/>
    </row>
    <row r="194" ht="15">
      <c r="H194" s="50"/>
    </row>
    <row r="195" ht="15">
      <c r="H195" s="50"/>
    </row>
    <row r="196" ht="15">
      <c r="H196" s="50"/>
    </row>
    <row r="197" ht="15">
      <c r="H197" s="50"/>
    </row>
    <row r="198" ht="15">
      <c r="H198" s="50"/>
    </row>
    <row r="199" ht="15">
      <c r="H199" s="50"/>
    </row>
    <row r="200" ht="15">
      <c r="H200" s="50"/>
    </row>
    <row r="201" ht="15">
      <c r="H201" s="50"/>
    </row>
    <row r="202" ht="15">
      <c r="H202" s="50"/>
    </row>
    <row r="203" ht="15">
      <c r="H203" s="50"/>
    </row>
    <row r="204" ht="15">
      <c r="H204" s="50"/>
    </row>
    <row r="205" ht="15">
      <c r="H205" s="50"/>
    </row>
    <row r="206" ht="15">
      <c r="H206" s="50"/>
    </row>
    <row r="207" ht="15">
      <c r="H207" s="50"/>
    </row>
    <row r="208" ht="15">
      <c r="H208" s="50"/>
    </row>
    <row r="209" ht="15">
      <c r="H209" s="50"/>
    </row>
    <row r="210" ht="15">
      <c r="H210" s="50"/>
    </row>
    <row r="211" ht="15">
      <c r="H211" s="50"/>
    </row>
    <row r="212" ht="15">
      <c r="H212" s="50"/>
    </row>
    <row r="213" ht="15">
      <c r="H213" s="50"/>
    </row>
    <row r="214" ht="15">
      <c r="H214" s="50"/>
    </row>
    <row r="215" ht="15">
      <c r="H215" s="50"/>
    </row>
    <row r="216" ht="15">
      <c r="H216" s="50"/>
    </row>
    <row r="217" ht="15">
      <c r="H217" s="50"/>
    </row>
    <row r="218" ht="15">
      <c r="H218" s="50"/>
    </row>
    <row r="219" ht="15">
      <c r="H219" s="50"/>
    </row>
    <row r="220" ht="15">
      <c r="H220" s="50"/>
    </row>
    <row r="221" ht="15">
      <c r="H221" s="50"/>
    </row>
    <row r="222" ht="15">
      <c r="H222" s="50"/>
    </row>
    <row r="223" ht="15">
      <c r="H223" s="50"/>
    </row>
    <row r="224" ht="15">
      <c r="H224" s="50"/>
    </row>
    <row r="225" ht="15">
      <c r="H225" s="50"/>
    </row>
    <row r="226" ht="15">
      <c r="H226" s="50"/>
    </row>
    <row r="227" ht="15">
      <c r="H227" s="50"/>
    </row>
    <row r="228" ht="15">
      <c r="H228" s="50"/>
    </row>
    <row r="229" ht="15">
      <c r="H229" s="50"/>
    </row>
    <row r="230" ht="15">
      <c r="H230" s="50"/>
    </row>
    <row r="231" ht="15">
      <c r="H231" s="50"/>
    </row>
    <row r="232" ht="15">
      <c r="H232" s="50"/>
    </row>
    <row r="233" ht="15">
      <c r="H233" s="50"/>
    </row>
    <row r="234" ht="15">
      <c r="H234" s="50"/>
    </row>
    <row r="235" ht="15">
      <c r="H235" s="50"/>
    </row>
    <row r="236" ht="15">
      <c r="H236" s="50"/>
    </row>
    <row r="237" ht="15">
      <c r="H237" s="50"/>
    </row>
    <row r="238" ht="15">
      <c r="H238" s="50"/>
    </row>
    <row r="239" ht="15">
      <c r="H239" s="50"/>
    </row>
    <row r="240" ht="15">
      <c r="H240" s="50"/>
    </row>
    <row r="241" ht="15">
      <c r="H241" s="50"/>
    </row>
    <row r="242" ht="15">
      <c r="H242" s="50"/>
    </row>
    <row r="243" ht="15">
      <c r="H243" s="50"/>
    </row>
    <row r="244" ht="15">
      <c r="H244" s="50"/>
    </row>
    <row r="245" ht="15">
      <c r="H245" s="50"/>
    </row>
    <row r="246" ht="15">
      <c r="H246" s="50"/>
    </row>
    <row r="247" ht="15">
      <c r="H247" s="50"/>
    </row>
    <row r="248" ht="15">
      <c r="H248" s="50"/>
    </row>
    <row r="249" ht="15">
      <c r="H249" s="50"/>
    </row>
    <row r="250" ht="15">
      <c r="H250" s="50"/>
    </row>
    <row r="251" ht="15">
      <c r="H251" s="50"/>
    </row>
    <row r="252" ht="15">
      <c r="H252" s="50"/>
    </row>
    <row r="253" ht="15">
      <c r="H253" s="50"/>
    </row>
    <row r="254" ht="15">
      <c r="H254" s="50"/>
    </row>
    <row r="255" ht="15">
      <c r="H255" s="50"/>
    </row>
    <row r="256" ht="15">
      <c r="H256" s="50"/>
    </row>
    <row r="257" ht="15">
      <c r="H257" s="50"/>
    </row>
    <row r="258" ht="15">
      <c r="H258" s="50"/>
    </row>
    <row r="259" ht="15">
      <c r="H259" s="50"/>
    </row>
    <row r="260" ht="15">
      <c r="H260" s="50"/>
    </row>
    <row r="261" ht="15">
      <c r="H261" s="50"/>
    </row>
    <row r="262" ht="15">
      <c r="H262" s="50"/>
    </row>
    <row r="263" ht="15">
      <c r="H263" s="50"/>
    </row>
    <row r="264" ht="15">
      <c r="H264" s="50"/>
    </row>
    <row r="265" ht="15">
      <c r="H265" s="50"/>
    </row>
    <row r="266" ht="15">
      <c r="H266" s="50"/>
    </row>
    <row r="267" ht="15">
      <c r="H267" s="50"/>
    </row>
    <row r="268" ht="15">
      <c r="H268" s="50"/>
    </row>
    <row r="269" ht="15">
      <c r="H269" s="50"/>
    </row>
    <row r="270" ht="15">
      <c r="H270" s="50"/>
    </row>
    <row r="271" ht="15">
      <c r="H271" s="50"/>
    </row>
    <row r="272" ht="15">
      <c r="H272" s="50"/>
    </row>
    <row r="273" ht="15">
      <c r="H273" s="50"/>
    </row>
    <row r="274" ht="15">
      <c r="H274" s="50"/>
    </row>
    <row r="275" ht="15">
      <c r="H275" s="50"/>
    </row>
    <row r="276" ht="15">
      <c r="H276" s="50"/>
    </row>
    <row r="277" ht="15">
      <c r="H277" s="50"/>
    </row>
    <row r="278" ht="15">
      <c r="H278" s="50"/>
    </row>
    <row r="279" ht="15">
      <c r="H279" s="50"/>
    </row>
    <row r="280" ht="15">
      <c r="H280" s="50"/>
    </row>
    <row r="281" ht="15">
      <c r="H281" s="50"/>
    </row>
    <row r="282" ht="15">
      <c r="H282" s="50"/>
    </row>
    <row r="283" ht="15">
      <c r="H283" s="50"/>
    </row>
    <row r="284" ht="15">
      <c r="H284" s="50"/>
    </row>
    <row r="285" ht="15">
      <c r="H285" s="50"/>
    </row>
    <row r="286" ht="15">
      <c r="H286" s="50"/>
    </row>
    <row r="287" ht="15">
      <c r="H287" s="50"/>
    </row>
    <row r="288" ht="15">
      <c r="H288" s="50"/>
    </row>
    <row r="289" ht="15">
      <c r="H289" s="50"/>
    </row>
    <row r="290" ht="15">
      <c r="H290" s="50"/>
    </row>
    <row r="291" ht="15">
      <c r="H291" s="50"/>
    </row>
    <row r="292" ht="15">
      <c r="H292" s="50"/>
    </row>
    <row r="293" ht="15">
      <c r="H293" s="50"/>
    </row>
    <row r="294" ht="15">
      <c r="H294" s="50"/>
    </row>
    <row r="295" ht="15">
      <c r="H295" s="50"/>
    </row>
    <row r="296" ht="15">
      <c r="H296" s="50"/>
    </row>
    <row r="297" ht="15">
      <c r="H297" s="50"/>
    </row>
    <row r="298" ht="15">
      <c r="H298" s="50"/>
    </row>
    <row r="299" ht="15">
      <c r="H299" s="50"/>
    </row>
    <row r="300" ht="15">
      <c r="H300" s="50"/>
    </row>
    <row r="301" ht="15">
      <c r="H301" s="50"/>
    </row>
    <row r="302" ht="15">
      <c r="H302" s="50"/>
    </row>
    <row r="303" ht="15">
      <c r="H303" s="50"/>
    </row>
    <row r="304" ht="15">
      <c r="H304" s="50"/>
    </row>
    <row r="305" ht="15">
      <c r="H305" s="50"/>
    </row>
    <row r="306" ht="15">
      <c r="H306" s="50"/>
    </row>
    <row r="307" ht="15">
      <c r="H307" s="50"/>
    </row>
    <row r="308" ht="15">
      <c r="H308" s="50"/>
    </row>
    <row r="309" ht="15">
      <c r="H309" s="50"/>
    </row>
    <row r="310" ht="15">
      <c r="H310" s="50"/>
    </row>
    <row r="311" ht="15">
      <c r="H311" s="50"/>
    </row>
    <row r="312" ht="15">
      <c r="H312" s="50"/>
    </row>
    <row r="313" ht="15">
      <c r="H313" s="50"/>
    </row>
    <row r="314" ht="15">
      <c r="H314" s="50"/>
    </row>
    <row r="315" ht="15">
      <c r="H315" s="50"/>
    </row>
    <row r="316" ht="15">
      <c r="H316" s="50"/>
    </row>
    <row r="317" ht="15">
      <c r="H317" s="50"/>
    </row>
    <row r="318" ht="15">
      <c r="H318" s="50"/>
    </row>
    <row r="319" ht="15">
      <c r="H319" s="50"/>
    </row>
    <row r="320" ht="15">
      <c r="H320" s="50"/>
    </row>
    <row r="321" ht="15">
      <c r="H321" s="50"/>
    </row>
    <row r="322" ht="15">
      <c r="H322" s="50"/>
    </row>
    <row r="323" ht="15">
      <c r="H323" s="50"/>
    </row>
    <row r="324" ht="15">
      <c r="H324" s="50"/>
    </row>
    <row r="325" ht="15">
      <c r="H325" s="50"/>
    </row>
    <row r="326" ht="15">
      <c r="H326" s="50"/>
    </row>
    <row r="327" ht="15">
      <c r="H327" s="50"/>
    </row>
    <row r="328" ht="15">
      <c r="H328" s="50"/>
    </row>
    <row r="329" ht="15">
      <c r="H329" s="50"/>
    </row>
    <row r="330" ht="15">
      <c r="H330" s="50"/>
    </row>
    <row r="331" ht="15">
      <c r="H331" s="50"/>
    </row>
    <row r="332" ht="15">
      <c r="H332" s="50"/>
    </row>
    <row r="333" ht="15">
      <c r="H333" s="50"/>
    </row>
    <row r="334" ht="15">
      <c r="H334" s="50"/>
    </row>
    <row r="335" ht="15">
      <c r="H335" s="50"/>
    </row>
    <row r="336" ht="15">
      <c r="H336" s="50"/>
    </row>
    <row r="337" ht="15">
      <c r="H337" s="50"/>
    </row>
    <row r="338" ht="15">
      <c r="H338" s="50"/>
    </row>
    <row r="339" ht="15">
      <c r="H339" s="50"/>
    </row>
    <row r="340" ht="15">
      <c r="H340" s="50"/>
    </row>
    <row r="341" ht="15">
      <c r="H341" s="50"/>
    </row>
    <row r="342" ht="15">
      <c r="H342" s="50"/>
    </row>
    <row r="343" ht="15">
      <c r="H343" s="50"/>
    </row>
    <row r="344" ht="15">
      <c r="H344" s="50"/>
    </row>
    <row r="345" ht="15">
      <c r="H345" s="50"/>
    </row>
    <row r="346" ht="15">
      <c r="H346" s="50"/>
    </row>
    <row r="347" ht="15">
      <c r="H347" s="50"/>
    </row>
    <row r="348" ht="15">
      <c r="H348" s="50"/>
    </row>
    <row r="349" ht="15">
      <c r="H349" s="50"/>
    </row>
    <row r="350" ht="15">
      <c r="H350" s="50"/>
    </row>
    <row r="351" ht="15">
      <c r="H351" s="50"/>
    </row>
    <row r="352" ht="15">
      <c r="H352" s="50"/>
    </row>
    <row r="353" ht="15">
      <c r="H353" s="50"/>
    </row>
    <row r="354" ht="15">
      <c r="H354" s="50"/>
    </row>
    <row r="355" ht="15">
      <c r="H355" s="50"/>
    </row>
    <row r="356" ht="15">
      <c r="H356" s="50"/>
    </row>
    <row r="357" ht="15">
      <c r="H357" s="50"/>
    </row>
    <row r="358" ht="15">
      <c r="H358" s="50"/>
    </row>
    <row r="359" ht="15">
      <c r="H359" s="50"/>
    </row>
    <row r="360" ht="15">
      <c r="H360" s="50"/>
    </row>
    <row r="361" ht="15">
      <c r="H361" s="50"/>
    </row>
    <row r="362" ht="15">
      <c r="H362" s="50"/>
    </row>
    <row r="363" ht="15">
      <c r="H363" s="50"/>
    </row>
    <row r="364" ht="15">
      <c r="H364" s="50"/>
    </row>
    <row r="365" ht="15">
      <c r="H365" s="50"/>
    </row>
    <row r="366" ht="15">
      <c r="H366" s="50"/>
    </row>
    <row r="367" ht="15">
      <c r="H367" s="50"/>
    </row>
    <row r="368" ht="15">
      <c r="H368" s="50"/>
    </row>
    <row r="369" ht="15">
      <c r="H369" s="50"/>
    </row>
    <row r="370" ht="15">
      <c r="H370" s="50"/>
    </row>
    <row r="371" ht="15">
      <c r="H371" s="50"/>
    </row>
    <row r="372" ht="15">
      <c r="H372" s="50"/>
    </row>
    <row r="373" ht="15">
      <c r="H373" s="50"/>
    </row>
    <row r="374" ht="15">
      <c r="H374" s="50"/>
    </row>
    <row r="375" ht="15">
      <c r="H375" s="50"/>
    </row>
    <row r="376" ht="15">
      <c r="H376" s="50"/>
    </row>
    <row r="377" ht="15">
      <c r="H377" s="50"/>
    </row>
    <row r="378" ht="15">
      <c r="H378" s="50"/>
    </row>
    <row r="379" ht="15">
      <c r="H379" s="50"/>
    </row>
    <row r="380" ht="15">
      <c r="H380" s="50"/>
    </row>
    <row r="381" ht="15">
      <c r="H381" s="50"/>
    </row>
    <row r="382" ht="15">
      <c r="H382" s="50"/>
    </row>
    <row r="383" ht="15">
      <c r="H383" s="50"/>
    </row>
    <row r="384" ht="15">
      <c r="H384" s="50"/>
    </row>
    <row r="385" ht="15">
      <c r="H385" s="50"/>
    </row>
    <row r="386" ht="15">
      <c r="H386" s="50"/>
    </row>
    <row r="387" ht="15">
      <c r="H387" s="50"/>
    </row>
    <row r="388" ht="15">
      <c r="H388" s="50"/>
    </row>
    <row r="389" ht="15">
      <c r="H389" s="50"/>
    </row>
    <row r="390" ht="15">
      <c r="H390" s="50"/>
    </row>
    <row r="391" ht="15">
      <c r="H391" s="50"/>
    </row>
    <row r="392" ht="15">
      <c r="H392" s="50"/>
    </row>
    <row r="393" ht="15">
      <c r="H393" s="50"/>
    </row>
    <row r="394" ht="15">
      <c r="H394" s="50"/>
    </row>
    <row r="395" ht="15">
      <c r="H395" s="50"/>
    </row>
    <row r="396" ht="15">
      <c r="H396" s="50"/>
    </row>
    <row r="397" ht="15">
      <c r="H397" s="50"/>
    </row>
    <row r="398" ht="15">
      <c r="H398" s="50"/>
    </row>
    <row r="399" ht="15">
      <c r="H399" s="50"/>
    </row>
    <row r="400" ht="15">
      <c r="H400" s="50"/>
    </row>
    <row r="401" ht="15">
      <c r="H401" s="50"/>
    </row>
    <row r="402" ht="15">
      <c r="H402" s="50"/>
    </row>
    <row r="403" ht="15">
      <c r="H403" s="50"/>
    </row>
    <row r="404" ht="15">
      <c r="H404" s="50"/>
    </row>
    <row r="405" ht="15">
      <c r="H405" s="50"/>
    </row>
    <row r="406" ht="15">
      <c r="H406" s="50"/>
    </row>
    <row r="407" ht="15">
      <c r="H407" s="50"/>
    </row>
    <row r="408" ht="15">
      <c r="H408" s="50"/>
    </row>
    <row r="409" ht="15">
      <c r="H409" s="50"/>
    </row>
    <row r="410" ht="15">
      <c r="H410" s="50"/>
    </row>
    <row r="411" ht="15">
      <c r="H411" s="50"/>
    </row>
    <row r="412" ht="15">
      <c r="H412" s="50"/>
    </row>
    <row r="413" ht="15">
      <c r="H413" s="50"/>
    </row>
    <row r="414" ht="15">
      <c r="H414" s="50"/>
    </row>
    <row r="415" ht="15">
      <c r="H415" s="50"/>
    </row>
    <row r="416" ht="15">
      <c r="H416" s="50"/>
    </row>
    <row r="417" ht="15">
      <c r="H417" s="50"/>
    </row>
    <row r="418" ht="15">
      <c r="H418" s="50"/>
    </row>
    <row r="419" ht="15">
      <c r="H419" s="50"/>
    </row>
    <row r="420" ht="15">
      <c r="H420" s="50"/>
    </row>
    <row r="421" ht="15">
      <c r="H421" s="50"/>
    </row>
    <row r="422" ht="15">
      <c r="H422" s="50"/>
    </row>
    <row r="423" ht="15">
      <c r="H423" s="50"/>
    </row>
    <row r="424" ht="15">
      <c r="H424" s="50"/>
    </row>
    <row r="425" ht="15">
      <c r="H425" s="50"/>
    </row>
    <row r="426" ht="15">
      <c r="H426" s="50"/>
    </row>
    <row r="427" ht="15">
      <c r="H427" s="50"/>
    </row>
    <row r="428" ht="15">
      <c r="H428" s="50"/>
    </row>
    <row r="429" ht="15">
      <c r="H429" s="50"/>
    </row>
    <row r="430" ht="15">
      <c r="H430" s="50"/>
    </row>
    <row r="431" ht="15">
      <c r="H431" s="50"/>
    </row>
    <row r="432" ht="15">
      <c r="H432" s="50"/>
    </row>
    <row r="433" ht="15">
      <c r="H433" s="50"/>
    </row>
    <row r="434" ht="15">
      <c r="H434" s="50"/>
    </row>
    <row r="435" ht="15">
      <c r="H435" s="50"/>
    </row>
    <row r="436" ht="15">
      <c r="H436" s="50"/>
    </row>
    <row r="437" ht="15">
      <c r="H437" s="50"/>
    </row>
    <row r="438" ht="15">
      <c r="H438" s="50"/>
    </row>
    <row r="439" ht="15">
      <c r="H439" s="50"/>
    </row>
    <row r="440" ht="15">
      <c r="H440" s="50"/>
    </row>
    <row r="441" ht="15">
      <c r="H441" s="50"/>
    </row>
    <row r="442" ht="15">
      <c r="H442" s="50"/>
    </row>
    <row r="443" ht="15">
      <c r="H443" s="50"/>
    </row>
    <row r="444" ht="15">
      <c r="H444" s="50"/>
    </row>
    <row r="445" ht="15">
      <c r="H445" s="50"/>
    </row>
    <row r="446" ht="15">
      <c r="H446" s="50"/>
    </row>
    <row r="447" ht="15">
      <c r="H447" s="50"/>
    </row>
    <row r="448" ht="15">
      <c r="H448" s="50"/>
    </row>
    <row r="449" ht="15">
      <c r="H449" s="50"/>
    </row>
    <row r="450" ht="15">
      <c r="H450" s="50"/>
    </row>
    <row r="451" ht="15">
      <c r="H451" s="50"/>
    </row>
    <row r="452" ht="15">
      <c r="H452" s="50"/>
    </row>
    <row r="453" ht="15">
      <c r="H453" s="50"/>
    </row>
    <row r="454" ht="15">
      <c r="H454" s="50"/>
    </row>
    <row r="455" ht="15">
      <c r="H455" s="50"/>
    </row>
    <row r="456" ht="15">
      <c r="H456" s="50"/>
    </row>
    <row r="457" ht="15">
      <c r="H457" s="50"/>
    </row>
    <row r="458" ht="15">
      <c r="H458" s="50"/>
    </row>
    <row r="459" ht="15">
      <c r="H459" s="50"/>
    </row>
    <row r="460" ht="15">
      <c r="H460" s="50"/>
    </row>
    <row r="461" ht="15">
      <c r="H461" s="50"/>
    </row>
    <row r="462" ht="15">
      <c r="H462" s="50"/>
    </row>
    <row r="463" ht="15">
      <c r="H463" s="50"/>
    </row>
    <row r="464" ht="15">
      <c r="H464" s="50"/>
    </row>
    <row r="465" ht="15">
      <c r="H465" s="50"/>
    </row>
    <row r="466" ht="15">
      <c r="H466" s="50"/>
    </row>
    <row r="467" ht="15">
      <c r="H467" s="50"/>
    </row>
    <row r="468" ht="15">
      <c r="H468" s="50"/>
    </row>
    <row r="469" ht="15">
      <c r="H469" s="50"/>
    </row>
    <row r="470" ht="15">
      <c r="H470" s="50"/>
    </row>
    <row r="471" ht="15">
      <c r="H471" s="50"/>
    </row>
    <row r="472" ht="15">
      <c r="H472" s="50"/>
    </row>
    <row r="473" ht="15">
      <c r="H473" s="50"/>
    </row>
    <row r="474" ht="15">
      <c r="H474" s="50"/>
    </row>
    <row r="475" ht="15">
      <c r="H475" s="50"/>
    </row>
    <row r="476" ht="15">
      <c r="H476" s="50"/>
    </row>
    <row r="477" ht="15">
      <c r="H477" s="50"/>
    </row>
    <row r="478" ht="15">
      <c r="H478" s="50"/>
    </row>
    <row r="479" ht="15">
      <c r="H479" s="50"/>
    </row>
    <row r="480" ht="15">
      <c r="H480" s="50"/>
    </row>
    <row r="481" ht="15">
      <c r="H481" s="50"/>
    </row>
    <row r="482" ht="15">
      <c r="H482" s="50"/>
    </row>
    <row r="483" ht="15">
      <c r="H483" s="50"/>
    </row>
    <row r="484" ht="15">
      <c r="H484" s="50"/>
    </row>
    <row r="485" ht="15">
      <c r="H485" s="50"/>
    </row>
    <row r="486" ht="15">
      <c r="H486" s="50"/>
    </row>
    <row r="487" ht="15">
      <c r="H487" s="50"/>
    </row>
    <row r="488" ht="15">
      <c r="H488" s="50"/>
    </row>
    <row r="489" ht="15">
      <c r="H489" s="50"/>
    </row>
    <row r="490" ht="15">
      <c r="H490" s="50"/>
    </row>
    <row r="491" ht="15">
      <c r="H491" s="50"/>
    </row>
    <row r="492" ht="15">
      <c r="H492" s="50"/>
    </row>
    <row r="493" ht="15">
      <c r="H493" s="50"/>
    </row>
    <row r="494" ht="15">
      <c r="H494" s="50"/>
    </row>
    <row r="495" ht="15">
      <c r="H495" s="50"/>
    </row>
    <row r="496" ht="15">
      <c r="H496" s="50"/>
    </row>
    <row r="497" ht="15">
      <c r="H497" s="50"/>
    </row>
    <row r="498" ht="15">
      <c r="H498" s="50"/>
    </row>
    <row r="499" ht="15">
      <c r="H499" s="50"/>
    </row>
    <row r="500" ht="15">
      <c r="H500" s="50"/>
    </row>
    <row r="501" ht="15">
      <c r="H501" s="50"/>
    </row>
    <row r="502" ht="15">
      <c r="H502" s="50"/>
    </row>
    <row r="503" ht="15">
      <c r="H503" s="50"/>
    </row>
    <row r="504" ht="15">
      <c r="H504" s="50"/>
    </row>
    <row r="505" ht="15">
      <c r="H505" s="50"/>
    </row>
    <row r="506" ht="15">
      <c r="H506" s="50"/>
    </row>
    <row r="507" ht="15">
      <c r="H507" s="50"/>
    </row>
    <row r="508" ht="15">
      <c r="H508" s="50"/>
    </row>
    <row r="509" ht="15">
      <c r="H509" s="50"/>
    </row>
    <row r="510" ht="15">
      <c r="H510" s="50"/>
    </row>
    <row r="511" ht="15">
      <c r="H511" s="50"/>
    </row>
    <row r="512" ht="15">
      <c r="H512" s="50"/>
    </row>
    <row r="513" ht="15">
      <c r="H513" s="50"/>
    </row>
    <row r="514" ht="15">
      <c r="H514" s="50"/>
    </row>
    <row r="515" ht="15">
      <c r="H515" s="50"/>
    </row>
    <row r="516" ht="15">
      <c r="H516" s="50"/>
    </row>
    <row r="517" ht="15">
      <c r="H517" s="50"/>
    </row>
    <row r="518" ht="15">
      <c r="H518" s="50"/>
    </row>
    <row r="519" ht="15">
      <c r="H519" s="50"/>
    </row>
    <row r="520" ht="15">
      <c r="H520" s="50"/>
    </row>
    <row r="521" ht="15">
      <c r="H521" s="50"/>
    </row>
    <row r="522" ht="15">
      <c r="H522" s="50"/>
    </row>
    <row r="523" ht="15">
      <c r="H523" s="50"/>
    </row>
    <row r="524" ht="15">
      <c r="H524" s="50"/>
    </row>
    <row r="525" ht="15">
      <c r="H525" s="50"/>
    </row>
    <row r="526" ht="15">
      <c r="H526" s="50"/>
    </row>
    <row r="527" ht="15">
      <c r="H527" s="50"/>
    </row>
    <row r="528" ht="15">
      <c r="H528" s="50"/>
    </row>
    <row r="529" ht="15">
      <c r="H529" s="50"/>
    </row>
    <row r="530" ht="15">
      <c r="H530" s="50"/>
    </row>
    <row r="531" ht="15">
      <c r="H531" s="50"/>
    </row>
    <row r="532" ht="15">
      <c r="H532" s="50"/>
    </row>
    <row r="533" ht="15">
      <c r="H533" s="50"/>
    </row>
    <row r="534" ht="15">
      <c r="H534" s="50"/>
    </row>
    <row r="535" ht="15">
      <c r="H535" s="50"/>
    </row>
    <row r="536" ht="15">
      <c r="H536" s="50"/>
    </row>
    <row r="537" ht="15">
      <c r="H537" s="50"/>
    </row>
    <row r="538" ht="15">
      <c r="H538" s="50"/>
    </row>
    <row r="539" ht="15">
      <c r="H539" s="50"/>
    </row>
    <row r="540" ht="15">
      <c r="H540" s="50"/>
    </row>
    <row r="541" ht="15">
      <c r="H541" s="50"/>
    </row>
    <row r="542" ht="15">
      <c r="H542" s="50"/>
    </row>
    <row r="543" ht="15">
      <c r="H543" s="50"/>
    </row>
    <row r="544" ht="15">
      <c r="H544" s="50"/>
    </row>
    <row r="545" ht="15">
      <c r="H545" s="50"/>
    </row>
    <row r="546" ht="15">
      <c r="H546" s="50"/>
    </row>
    <row r="547" ht="15">
      <c r="H547" s="50"/>
    </row>
    <row r="548" ht="15">
      <c r="H548" s="50"/>
    </row>
    <row r="549" ht="15">
      <c r="H549" s="50"/>
    </row>
    <row r="550" ht="15">
      <c r="H550" s="50"/>
    </row>
    <row r="551" ht="15">
      <c r="H551" s="50"/>
    </row>
    <row r="552" ht="15">
      <c r="H552" s="50"/>
    </row>
    <row r="553" ht="15">
      <c r="H553" s="50"/>
    </row>
    <row r="554" ht="15">
      <c r="H554" s="50"/>
    </row>
    <row r="555" ht="15">
      <c r="H555" s="50"/>
    </row>
    <row r="556" ht="15">
      <c r="H556" s="50"/>
    </row>
    <row r="557" ht="15">
      <c r="H557" s="50"/>
    </row>
    <row r="558" ht="15">
      <c r="H558" s="50"/>
    </row>
    <row r="559" ht="15">
      <c r="H559" s="50"/>
    </row>
    <row r="560" ht="15">
      <c r="H560" s="50"/>
    </row>
    <row r="561" ht="15">
      <c r="H561" s="50"/>
    </row>
    <row r="562" ht="15">
      <c r="H562" s="50"/>
    </row>
    <row r="563" ht="15">
      <c r="H563" s="50"/>
    </row>
    <row r="564" ht="15">
      <c r="H564" s="50"/>
    </row>
    <row r="565" ht="15">
      <c r="H565" s="50"/>
    </row>
    <row r="566" ht="15">
      <c r="H566" s="50"/>
    </row>
    <row r="567" ht="15">
      <c r="H567" s="50"/>
    </row>
    <row r="568" ht="15">
      <c r="H568" s="50"/>
    </row>
    <row r="569" ht="15">
      <c r="H569" s="50"/>
    </row>
    <row r="570" ht="15">
      <c r="H570" s="50"/>
    </row>
    <row r="571" ht="15">
      <c r="H571" s="50"/>
    </row>
    <row r="572" ht="15">
      <c r="H572" s="50"/>
    </row>
    <row r="573" ht="15">
      <c r="H573" s="50"/>
    </row>
    <row r="574" ht="15">
      <c r="H574" s="50"/>
    </row>
    <row r="575" ht="15">
      <c r="H575" s="50"/>
    </row>
    <row r="576" ht="15">
      <c r="H576" s="50"/>
    </row>
    <row r="577" ht="15">
      <c r="H577" s="50"/>
    </row>
    <row r="578" ht="15">
      <c r="H578" s="50"/>
    </row>
    <row r="579" ht="15">
      <c r="H579" s="50"/>
    </row>
    <row r="580" ht="15">
      <c r="H580" s="50"/>
    </row>
    <row r="581" ht="15">
      <c r="H581" s="50"/>
    </row>
    <row r="582" ht="15">
      <c r="H582" s="50"/>
    </row>
    <row r="583" ht="15">
      <c r="H583" s="50"/>
    </row>
    <row r="584" ht="15">
      <c r="H584" s="50"/>
    </row>
    <row r="585" ht="15">
      <c r="H585" s="50"/>
    </row>
    <row r="586" ht="15">
      <c r="H586" s="50"/>
    </row>
    <row r="587" ht="15">
      <c r="H587" s="50"/>
    </row>
    <row r="588" ht="15">
      <c r="H588" s="50"/>
    </row>
    <row r="589" ht="15">
      <c r="H589" s="50"/>
    </row>
    <row r="590" ht="15">
      <c r="H590" s="50"/>
    </row>
    <row r="591" ht="15">
      <c r="H591" s="50"/>
    </row>
    <row r="592" ht="15">
      <c r="H592" s="50"/>
    </row>
    <row r="593" ht="15">
      <c r="H593" s="50"/>
    </row>
    <row r="594" ht="15">
      <c r="H594" s="50"/>
    </row>
    <row r="595" ht="15">
      <c r="H595" s="50"/>
    </row>
    <row r="596" ht="15">
      <c r="H596" s="50"/>
    </row>
    <row r="597" ht="15">
      <c r="H597" s="50"/>
    </row>
    <row r="598" ht="15">
      <c r="H598" s="50"/>
    </row>
    <row r="599" ht="15">
      <c r="H599" s="50"/>
    </row>
    <row r="600" ht="15">
      <c r="H600" s="50"/>
    </row>
    <row r="601" ht="15">
      <c r="H601" s="50"/>
    </row>
    <row r="602" ht="15">
      <c r="H602" s="50"/>
    </row>
    <row r="603" ht="15">
      <c r="H603" s="50"/>
    </row>
    <row r="604" ht="15">
      <c r="H604" s="50"/>
    </row>
    <row r="605" ht="15">
      <c r="H605" s="50"/>
    </row>
    <row r="606" ht="15">
      <c r="H606" s="50"/>
    </row>
    <row r="607" ht="15">
      <c r="H607" s="50"/>
    </row>
    <row r="608" ht="15">
      <c r="H608" s="50"/>
    </row>
    <row r="609" ht="15">
      <c r="H609" s="50"/>
    </row>
    <row r="610" ht="15">
      <c r="H610" s="50"/>
    </row>
    <row r="611" ht="15">
      <c r="H611" s="50"/>
    </row>
    <row r="612" ht="15">
      <c r="H612" s="50"/>
    </row>
    <row r="613" ht="15">
      <c r="H613" s="50"/>
    </row>
    <row r="614" ht="15">
      <c r="H614" s="50"/>
    </row>
    <row r="615" ht="15">
      <c r="H615" s="50"/>
    </row>
    <row r="616" ht="15">
      <c r="H616" s="50"/>
    </row>
    <row r="617" ht="15">
      <c r="H617" s="50"/>
    </row>
    <row r="618" ht="15">
      <c r="H618" s="50"/>
    </row>
    <row r="619" ht="15">
      <c r="H619" s="50"/>
    </row>
    <row r="620" ht="15">
      <c r="H620" s="50"/>
    </row>
    <row r="621" ht="15">
      <c r="H621" s="50"/>
    </row>
    <row r="622" ht="15">
      <c r="H622" s="50"/>
    </row>
    <row r="623" ht="15">
      <c r="H623" s="50"/>
    </row>
    <row r="624" ht="15">
      <c r="H624" s="50"/>
    </row>
    <row r="625" ht="15">
      <c r="H625" s="50"/>
    </row>
    <row r="626" ht="15">
      <c r="H626" s="50"/>
    </row>
    <row r="627" ht="15">
      <c r="H627" s="50"/>
    </row>
    <row r="628" ht="15">
      <c r="H628" s="50"/>
    </row>
    <row r="629" ht="15">
      <c r="H629" s="50"/>
    </row>
    <row r="630" ht="15">
      <c r="H630" s="50"/>
    </row>
    <row r="631" ht="15">
      <c r="H631" s="50"/>
    </row>
    <row r="632" ht="15">
      <c r="H632" s="50"/>
    </row>
    <row r="633" ht="15">
      <c r="H633" s="50"/>
    </row>
    <row r="634" ht="15">
      <c r="H634" s="50"/>
    </row>
    <row r="635" ht="15">
      <c r="H635" s="50"/>
    </row>
    <row r="636" ht="15">
      <c r="H636" s="50"/>
    </row>
    <row r="637" ht="15">
      <c r="H637" s="50"/>
    </row>
    <row r="638" ht="15">
      <c r="H638" s="50"/>
    </row>
    <row r="639" ht="15">
      <c r="H639" s="50"/>
    </row>
    <row r="640" ht="15">
      <c r="H640" s="50"/>
    </row>
    <row r="641" ht="15">
      <c r="H641" s="50"/>
    </row>
    <row r="642" ht="15">
      <c r="H642" s="50"/>
    </row>
    <row r="643" ht="15">
      <c r="H643" s="50"/>
    </row>
    <row r="644" ht="15">
      <c r="H644" s="50"/>
    </row>
    <row r="645" ht="15">
      <c r="H645" s="50"/>
    </row>
    <row r="646" ht="15">
      <c r="H646" s="50"/>
    </row>
    <row r="647" ht="15">
      <c r="H647" s="50"/>
    </row>
    <row r="648" ht="15">
      <c r="H648" s="50"/>
    </row>
    <row r="649" ht="15">
      <c r="H649" s="50"/>
    </row>
    <row r="650" ht="15">
      <c r="H650" s="50"/>
    </row>
    <row r="651" ht="15">
      <c r="H651" s="50"/>
    </row>
    <row r="652" ht="15">
      <c r="H652" s="50"/>
    </row>
    <row r="653" ht="15">
      <c r="H653" s="50"/>
    </row>
    <row r="654" ht="15">
      <c r="H654" s="50"/>
    </row>
    <row r="655" ht="15">
      <c r="H655" s="50"/>
    </row>
    <row r="656" ht="15">
      <c r="H656" s="50"/>
    </row>
    <row r="657" ht="15">
      <c r="H657" s="50"/>
    </row>
    <row r="658" ht="15">
      <c r="H658" s="50"/>
    </row>
    <row r="659" ht="15">
      <c r="H659" s="50"/>
    </row>
    <row r="660" ht="15">
      <c r="H660" s="50"/>
    </row>
    <row r="661" ht="15">
      <c r="H661" s="50"/>
    </row>
    <row r="662" ht="15">
      <c r="H662" s="50"/>
    </row>
    <row r="663" ht="15">
      <c r="H663" s="50"/>
    </row>
    <row r="664" ht="15">
      <c r="H664" s="50"/>
    </row>
    <row r="665" ht="15">
      <c r="H665" s="50"/>
    </row>
    <row r="666" ht="15">
      <c r="H666" s="50"/>
    </row>
    <row r="667" ht="15">
      <c r="H667" s="50"/>
    </row>
    <row r="668" ht="15">
      <c r="H668" s="50"/>
    </row>
    <row r="669" ht="15">
      <c r="H669" s="50"/>
    </row>
    <row r="670" ht="15">
      <c r="H670" s="50"/>
    </row>
    <row r="671" ht="15">
      <c r="H671" s="50"/>
    </row>
    <row r="672" ht="15">
      <c r="H672" s="50"/>
    </row>
    <row r="673" ht="15">
      <c r="H673" s="50"/>
    </row>
    <row r="674" ht="15">
      <c r="H674" s="50"/>
    </row>
    <row r="675" ht="15">
      <c r="H675" s="50"/>
    </row>
    <row r="676" ht="15">
      <c r="H676" s="50"/>
    </row>
    <row r="677" ht="15">
      <c r="H677" s="50"/>
    </row>
    <row r="678" ht="15">
      <c r="H678" s="50"/>
    </row>
    <row r="679" ht="15">
      <c r="H679" s="50"/>
    </row>
    <row r="680" ht="15">
      <c r="H680" s="50"/>
    </row>
    <row r="681" ht="15">
      <c r="H681" s="50"/>
    </row>
    <row r="682" ht="15">
      <c r="H682" s="50"/>
    </row>
    <row r="683" ht="15">
      <c r="H683" s="50"/>
    </row>
    <row r="684" ht="15">
      <c r="H684" s="50"/>
    </row>
    <row r="685" ht="15">
      <c r="H685" s="50"/>
    </row>
    <row r="686" ht="15">
      <c r="H686" s="50"/>
    </row>
    <row r="687" ht="15">
      <c r="H687" s="50"/>
    </row>
    <row r="688" ht="15">
      <c r="H688" s="50"/>
    </row>
    <row r="689" ht="15">
      <c r="H689" s="50"/>
    </row>
    <row r="690" ht="15">
      <c r="H690" s="50"/>
    </row>
    <row r="691" ht="15">
      <c r="H691" s="50"/>
    </row>
    <row r="692" ht="15">
      <c r="H692" s="50"/>
    </row>
    <row r="693" ht="15">
      <c r="H693" s="50"/>
    </row>
  </sheetData>
  <sheetProtection/>
  <mergeCells count="70">
    <mergeCell ref="L9:M9"/>
    <mergeCell ref="A6:M6"/>
    <mergeCell ref="D62:E62"/>
    <mergeCell ref="D59:E59"/>
    <mergeCell ref="D58:E58"/>
    <mergeCell ref="D31:E31"/>
    <mergeCell ref="A36:A47"/>
    <mergeCell ref="B11:C11"/>
    <mergeCell ref="A19:A32"/>
    <mergeCell ref="D56:E56"/>
    <mergeCell ref="E74:F74"/>
    <mergeCell ref="D67:E67"/>
    <mergeCell ref="G74:I74"/>
    <mergeCell ref="D39:E39"/>
    <mergeCell ref="D12:E12"/>
    <mergeCell ref="D33:E33"/>
    <mergeCell ref="D37:E37"/>
    <mergeCell ref="D32:E32"/>
    <mergeCell ref="D49:E49"/>
    <mergeCell ref="D35:E35"/>
    <mergeCell ref="A77:B77"/>
    <mergeCell ref="C77:I77"/>
    <mergeCell ref="A13:A17"/>
    <mergeCell ref="D13:E13"/>
    <mergeCell ref="D16:E16"/>
    <mergeCell ref="D17:E17"/>
    <mergeCell ref="D38:E38"/>
    <mergeCell ref="D34:E34"/>
    <mergeCell ref="D41:E41"/>
    <mergeCell ref="D55:E55"/>
    <mergeCell ref="D40:E40"/>
    <mergeCell ref="D46:E46"/>
    <mergeCell ref="D47:E47"/>
    <mergeCell ref="D45:E45"/>
    <mergeCell ref="D42:E42"/>
    <mergeCell ref="D36:E36"/>
    <mergeCell ref="D43:E43"/>
    <mergeCell ref="D44:E44"/>
    <mergeCell ref="D54:E54"/>
    <mergeCell ref="D53:E53"/>
    <mergeCell ref="D50:E50"/>
    <mergeCell ref="D48:E48"/>
    <mergeCell ref="D51:E51"/>
    <mergeCell ref="D52:E52"/>
    <mergeCell ref="A60:A69"/>
    <mergeCell ref="D69:E69"/>
    <mergeCell ref="D63:E63"/>
    <mergeCell ref="D65:E65"/>
    <mergeCell ref="D61:E61"/>
    <mergeCell ref="D68:E68"/>
    <mergeCell ref="D64:E64"/>
    <mergeCell ref="D60:E60"/>
    <mergeCell ref="D66:E66"/>
    <mergeCell ref="D11:E11"/>
    <mergeCell ref="J9:J10"/>
    <mergeCell ref="K9:K10"/>
    <mergeCell ref="H9:H10"/>
    <mergeCell ref="F9:F10"/>
    <mergeCell ref="G9:G10"/>
    <mergeCell ref="I9:I10"/>
    <mergeCell ref="E70:H70"/>
    <mergeCell ref="B20:B30"/>
    <mergeCell ref="A9:C10"/>
    <mergeCell ref="D9:E10"/>
    <mergeCell ref="D21:E21"/>
    <mergeCell ref="D30:E30"/>
    <mergeCell ref="D19:E19"/>
    <mergeCell ref="D18:E18"/>
    <mergeCell ref="D20:E20"/>
    <mergeCell ref="D22:E22"/>
  </mergeCells>
  <printOptions horizontalCentered="1"/>
  <pageMargins left="0.393700787401575" right="0.31496062992126" top="0.31496062992126" bottom="0.54" header="0.275590551181102" footer="0.31496062992126"/>
  <pageSetup fitToHeight="5" horizontalDpi="600" verticalDpi="600" orientation="portrait" paperSize="9" scale="75" r:id="rId1"/>
  <headerFooter alignWithMargins="0">
    <oddFooter>&amp;C&amp;8Pagina &amp;P din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B253"/>
  <sheetViews>
    <sheetView view="pageBreakPreview" zoomScale="64" zoomScaleNormal="64" zoomScaleSheetLayoutView="64" zoomScalePageLayoutView="0" workbookViewId="0" topLeftCell="A1">
      <pane xSplit="6" ySplit="9" topLeftCell="G10" activePane="bottomRight" state="frozen"/>
      <selection pane="topLeft" activeCell="B25" sqref="B25"/>
      <selection pane="topRight" activeCell="B25" sqref="B25"/>
      <selection pane="bottomLeft" activeCell="B25" sqref="B25"/>
      <selection pane="bottomRight" activeCell="M5" sqref="M5"/>
    </sheetView>
  </sheetViews>
  <sheetFormatPr defaultColWidth="9.28125" defaultRowHeight="12.75" outlineLevelCol="1"/>
  <cols>
    <col min="1" max="1" width="4.7109375" style="129" customWidth="1"/>
    <col min="2" max="2" width="3.421875" style="129" customWidth="1"/>
    <col min="3" max="3" width="3.7109375" style="129" customWidth="1"/>
    <col min="4" max="4" width="4.57421875" style="129" customWidth="1"/>
    <col min="5" max="5" width="26.28125" style="130" customWidth="1"/>
    <col min="6" max="6" width="5.00390625" style="38" customWidth="1"/>
    <col min="7" max="7" width="7.28125" style="39" customWidth="1"/>
    <col min="8" max="8" width="8.7109375" style="37" customWidth="1"/>
    <col min="9" max="9" width="9.28125" style="39" customWidth="1"/>
    <col min="10" max="10" width="9.28125" style="246" customWidth="1"/>
    <col min="11" max="12" width="7.28125" style="39" customWidth="1"/>
    <col min="13" max="13" width="7.421875" style="39" customWidth="1"/>
    <col min="14" max="14" width="7.28125" style="39" customWidth="1"/>
    <col min="15" max="15" width="8.28125" style="246" customWidth="1" outlineLevel="1"/>
    <col min="16" max="16" width="7.57421875" style="265" customWidth="1"/>
    <col min="17" max="17" width="7.28125" style="37" customWidth="1"/>
    <col min="18" max="18" width="4.421875" style="37" hidden="1" customWidth="1" outlineLevel="1"/>
    <col min="19" max="19" width="5.57421875" style="37" hidden="1" customWidth="1" outlineLevel="1"/>
    <col min="20" max="20" width="9.28125" style="203" hidden="1" customWidth="1" outlineLevel="1"/>
    <col min="21" max="21" width="10.28125" style="203" hidden="1" customWidth="1" outlineLevel="1"/>
    <col min="22" max="24" width="9.28125" style="203" hidden="1" customWidth="1" outlineLevel="1"/>
    <col min="25" max="25" width="4.8515625" style="37" hidden="1" customWidth="1" outlineLevel="1"/>
    <col min="26" max="26" width="9.28125" style="203" hidden="1" customWidth="1" outlineLevel="1"/>
    <col min="27" max="27" width="9.28125" style="37" customWidth="1" collapsed="1"/>
    <col min="28" max="16384" width="9.28125" style="37" customWidth="1"/>
  </cols>
  <sheetData>
    <row r="1" spans="1:26" s="36" customFormat="1" ht="15">
      <c r="A1" s="54" t="s">
        <v>316</v>
      </c>
      <c r="B1" s="55"/>
      <c r="C1" s="56"/>
      <c r="D1" s="55"/>
      <c r="E1" s="57"/>
      <c r="F1" s="58"/>
      <c r="G1" s="59"/>
      <c r="H1" s="58"/>
      <c r="I1" s="59"/>
      <c r="J1" s="59"/>
      <c r="K1" s="196"/>
      <c r="L1" s="196"/>
      <c r="M1" s="196" t="s">
        <v>103</v>
      </c>
      <c r="N1" s="196"/>
      <c r="O1" s="59"/>
      <c r="P1" s="264"/>
      <c r="T1" s="75"/>
      <c r="U1" s="75"/>
      <c r="V1" s="75"/>
      <c r="W1" s="75"/>
      <c r="X1" s="75"/>
      <c r="Z1" s="75"/>
    </row>
    <row r="2" spans="1:26" s="36" customFormat="1" ht="15">
      <c r="A2" s="54" t="s">
        <v>317</v>
      </c>
      <c r="B2" s="55"/>
      <c r="C2" s="56"/>
      <c r="D2" s="55"/>
      <c r="E2" s="54" t="s">
        <v>318</v>
      </c>
      <c r="F2" s="55"/>
      <c r="G2" s="56"/>
      <c r="H2" s="55"/>
      <c r="I2" s="57"/>
      <c r="J2" s="59"/>
      <c r="K2" s="196"/>
      <c r="L2" s="196"/>
      <c r="M2" s="196"/>
      <c r="N2" s="196"/>
      <c r="O2" s="59"/>
      <c r="P2" s="264"/>
      <c r="T2" s="75"/>
      <c r="U2" s="75"/>
      <c r="V2" s="75"/>
      <c r="W2" s="75"/>
      <c r="X2" s="75"/>
      <c r="Z2" s="75"/>
    </row>
    <row r="3" spans="1:26" s="36" customFormat="1" ht="15">
      <c r="A3" s="54" t="s">
        <v>319</v>
      </c>
      <c r="B3" s="55"/>
      <c r="C3" s="56"/>
      <c r="D3" s="55"/>
      <c r="E3" s="57"/>
      <c r="F3" s="58"/>
      <c r="G3" s="59"/>
      <c r="H3" s="58"/>
      <c r="I3" s="59"/>
      <c r="J3" s="59"/>
      <c r="K3" s="196"/>
      <c r="L3" s="196"/>
      <c r="M3" s="196"/>
      <c r="N3" s="196"/>
      <c r="O3" s="59"/>
      <c r="P3" s="264"/>
      <c r="T3" s="75"/>
      <c r="U3" s="75"/>
      <c r="V3" s="75"/>
      <c r="W3" s="75"/>
      <c r="X3" s="75"/>
      <c r="Z3" s="75"/>
    </row>
    <row r="4" spans="1:16" ht="22.5" customHeight="1">
      <c r="A4" s="341" t="s">
        <v>186</v>
      </c>
      <c r="B4" s="341"/>
      <c r="C4" s="341"/>
      <c r="D4" s="341"/>
      <c r="E4" s="341"/>
      <c r="F4" s="341"/>
      <c r="G4" s="341"/>
      <c r="H4" s="341"/>
      <c r="I4" s="341"/>
      <c r="J4" s="341"/>
      <c r="K4" s="341"/>
      <c r="L4" s="341"/>
      <c r="M4" s="341"/>
      <c r="N4" s="341"/>
      <c r="O4" s="341"/>
      <c r="P4" s="341"/>
    </row>
    <row r="5" ht="15">
      <c r="P5" s="265" t="s">
        <v>47</v>
      </c>
    </row>
    <row r="6" spans="1:18" ht="18.75" customHeight="1">
      <c r="A6" s="351"/>
      <c r="B6" s="361"/>
      <c r="C6" s="352"/>
      <c r="D6" s="351" t="s">
        <v>48</v>
      </c>
      <c r="E6" s="352"/>
      <c r="F6" s="324" t="s">
        <v>59</v>
      </c>
      <c r="G6" s="324" t="s">
        <v>406</v>
      </c>
      <c r="H6" s="310" t="s">
        <v>408</v>
      </c>
      <c r="I6" s="310"/>
      <c r="J6" s="310"/>
      <c r="K6" s="328" t="s">
        <v>407</v>
      </c>
      <c r="L6" s="329"/>
      <c r="M6" s="329"/>
      <c r="N6" s="329"/>
      <c r="O6" s="330"/>
      <c r="P6" s="266" t="s">
        <v>6</v>
      </c>
      <c r="Q6" s="267" t="s">
        <v>6</v>
      </c>
      <c r="R6" s="247"/>
    </row>
    <row r="7" spans="1:18" ht="17.25" customHeight="1">
      <c r="A7" s="353"/>
      <c r="B7" s="362"/>
      <c r="C7" s="354"/>
      <c r="D7" s="353"/>
      <c r="E7" s="354"/>
      <c r="F7" s="366"/>
      <c r="G7" s="366"/>
      <c r="H7" s="364" t="s">
        <v>60</v>
      </c>
      <c r="I7" s="365"/>
      <c r="J7" s="324" t="s">
        <v>420</v>
      </c>
      <c r="K7" s="328" t="s">
        <v>356</v>
      </c>
      <c r="L7" s="329"/>
      <c r="M7" s="329"/>
      <c r="N7" s="330"/>
      <c r="O7" s="324" t="s">
        <v>419</v>
      </c>
      <c r="P7" s="359" t="s">
        <v>374</v>
      </c>
      <c r="Q7" s="324" t="s">
        <v>421</v>
      </c>
      <c r="R7" s="208"/>
    </row>
    <row r="8" spans="1:24" ht="40.5" customHeight="1">
      <c r="A8" s="355"/>
      <c r="B8" s="363"/>
      <c r="C8" s="356"/>
      <c r="D8" s="355"/>
      <c r="E8" s="356"/>
      <c r="F8" s="325"/>
      <c r="G8" s="325"/>
      <c r="H8" s="40" t="s">
        <v>375</v>
      </c>
      <c r="I8" s="40" t="s">
        <v>304</v>
      </c>
      <c r="J8" s="325"/>
      <c r="K8" s="262" t="s">
        <v>358</v>
      </c>
      <c r="L8" s="262" t="s">
        <v>357</v>
      </c>
      <c r="M8" s="262" t="s">
        <v>359</v>
      </c>
      <c r="N8" s="262" t="s">
        <v>409</v>
      </c>
      <c r="O8" s="325"/>
      <c r="P8" s="360"/>
      <c r="Q8" s="325"/>
      <c r="R8" s="208"/>
      <c r="T8" s="262" t="s">
        <v>358</v>
      </c>
      <c r="U8" s="262" t="s">
        <v>357</v>
      </c>
      <c r="V8" s="262" t="s">
        <v>359</v>
      </c>
      <c r="W8" s="262" t="s">
        <v>368</v>
      </c>
      <c r="X8" s="262" t="s">
        <v>366</v>
      </c>
    </row>
    <row r="9" spans="1:26" s="249" customFormat="1" ht="13.5" customHeight="1">
      <c r="A9" s="248">
        <v>0</v>
      </c>
      <c r="B9" s="349">
        <v>1</v>
      </c>
      <c r="C9" s="349"/>
      <c r="D9" s="350">
        <v>2</v>
      </c>
      <c r="E9" s="350"/>
      <c r="F9" s="41">
        <v>3</v>
      </c>
      <c r="G9" s="41" t="s">
        <v>351</v>
      </c>
      <c r="H9" s="41">
        <v>4</v>
      </c>
      <c r="I9" s="41" t="s">
        <v>305</v>
      </c>
      <c r="J9" s="41">
        <v>5</v>
      </c>
      <c r="K9" s="41" t="s">
        <v>353</v>
      </c>
      <c r="L9" s="41" t="s">
        <v>354</v>
      </c>
      <c r="M9" s="41" t="s">
        <v>355</v>
      </c>
      <c r="N9" s="41">
        <v>6</v>
      </c>
      <c r="O9" s="41">
        <v>6</v>
      </c>
      <c r="P9" s="268" t="s">
        <v>341</v>
      </c>
      <c r="Q9" s="41">
        <v>8</v>
      </c>
      <c r="T9" s="250"/>
      <c r="U9" s="250"/>
      <c r="V9" s="250"/>
      <c r="W9" s="250"/>
      <c r="X9" s="250"/>
      <c r="Z9" s="250"/>
    </row>
    <row r="10" spans="1:26" s="42" customFormat="1" ht="30" customHeight="1">
      <c r="A10" s="34" t="s">
        <v>26</v>
      </c>
      <c r="B10" s="34"/>
      <c r="C10" s="34"/>
      <c r="D10" s="323" t="s">
        <v>256</v>
      </c>
      <c r="E10" s="323"/>
      <c r="F10" s="41">
        <v>1</v>
      </c>
      <c r="G10" s="49">
        <v>3934.9829999999993</v>
      </c>
      <c r="H10" s="49">
        <v>4138</v>
      </c>
      <c r="I10" s="49">
        <f aca="true" t="shared" si="0" ref="I10:N10">I11+I31+I37</f>
        <v>4138</v>
      </c>
      <c r="J10" s="49">
        <f>I10</f>
        <v>4138</v>
      </c>
      <c r="K10" s="49">
        <f t="shared" si="0"/>
        <v>1319</v>
      </c>
      <c r="L10" s="49">
        <f t="shared" si="0"/>
        <v>2248</v>
      </c>
      <c r="M10" s="49">
        <f t="shared" si="0"/>
        <v>3190</v>
      </c>
      <c r="N10" s="49">
        <f t="shared" si="0"/>
        <v>4139</v>
      </c>
      <c r="O10" s="49">
        <f>N10</f>
        <v>4139</v>
      </c>
      <c r="P10" s="269">
        <f>N10/J10</f>
        <v>1.000241662638956</v>
      </c>
      <c r="Q10" s="283"/>
      <c r="R10" s="252"/>
      <c r="S10" s="204">
        <v>1</v>
      </c>
      <c r="T10" s="49">
        <f>T11+T31+T37</f>
        <v>1319</v>
      </c>
      <c r="U10" s="49">
        <f>U11+U31+U37</f>
        <v>929</v>
      </c>
      <c r="V10" s="49">
        <f>V11+V31+V37</f>
        <v>942</v>
      </c>
      <c r="W10" s="49">
        <f>W11+W31+W37</f>
        <v>949</v>
      </c>
      <c r="X10" s="204">
        <f>SUM(T10:W10)</f>
        <v>4139</v>
      </c>
      <c r="Z10" s="98">
        <f>X10-N10</f>
        <v>0</v>
      </c>
    </row>
    <row r="11" spans="1:26" s="42" customFormat="1" ht="42" customHeight="1">
      <c r="A11" s="338"/>
      <c r="B11" s="141">
        <v>1</v>
      </c>
      <c r="C11" s="34"/>
      <c r="D11" s="323" t="s">
        <v>311</v>
      </c>
      <c r="E11" s="323"/>
      <c r="F11" s="41">
        <v>2</v>
      </c>
      <c r="G11" s="49">
        <v>3922.0839999999994</v>
      </c>
      <c r="H11" s="49">
        <v>4126</v>
      </c>
      <c r="I11" s="49">
        <f aca="true" t="shared" si="1" ref="I11:N11">I12+I17+I18+I21+I22+I23</f>
        <v>4126</v>
      </c>
      <c r="J11" s="49">
        <f aca="true" t="shared" si="2" ref="J11:J74">I11</f>
        <v>4126</v>
      </c>
      <c r="K11" s="49">
        <f t="shared" si="1"/>
        <v>1316</v>
      </c>
      <c r="L11" s="49">
        <f t="shared" si="1"/>
        <v>2242</v>
      </c>
      <c r="M11" s="49">
        <f t="shared" si="1"/>
        <v>3181</v>
      </c>
      <c r="N11" s="49">
        <f t="shared" si="1"/>
        <v>4127</v>
      </c>
      <c r="O11" s="49">
        <f aca="true" t="shared" si="3" ref="O11:O74">N11</f>
        <v>4127</v>
      </c>
      <c r="P11" s="269">
        <f aca="true" t="shared" si="4" ref="P11:P74">N11/J11</f>
        <v>1.0002423654871546</v>
      </c>
      <c r="Q11" s="283"/>
      <c r="R11" s="252"/>
      <c r="S11" s="207">
        <v>2</v>
      </c>
      <c r="T11" s="49">
        <f>T12+T17+T18+T21+T22+T23</f>
        <v>1316</v>
      </c>
      <c r="U11" s="49">
        <f>U12+U17+U18+U21+U22+U23</f>
        <v>926</v>
      </c>
      <c r="V11" s="49">
        <f>V12+V17+V18+V21+V22+V23</f>
        <v>939</v>
      </c>
      <c r="W11" s="49">
        <f>W12+W17+W18+W21+W22+W23</f>
        <v>946</v>
      </c>
      <c r="X11" s="204">
        <f aca="true" t="shared" si="5" ref="X11:X74">SUM(T11:W11)</f>
        <v>4127</v>
      </c>
      <c r="Z11" s="98">
        <f aca="true" t="shared" si="6" ref="Z11:Z74">X11-N11</f>
        <v>0</v>
      </c>
    </row>
    <row r="12" spans="1:26" ht="28.5" customHeight="1">
      <c r="A12" s="338"/>
      <c r="B12" s="338"/>
      <c r="C12" s="34" t="s">
        <v>27</v>
      </c>
      <c r="D12" s="323" t="s">
        <v>202</v>
      </c>
      <c r="E12" s="323"/>
      <c r="F12" s="43">
        <v>3</v>
      </c>
      <c r="G12" s="44">
        <v>3221.548</v>
      </c>
      <c r="H12" s="44">
        <v>2998</v>
      </c>
      <c r="I12" s="44">
        <f>I13+I14+I15+I16</f>
        <v>2998</v>
      </c>
      <c r="J12" s="49">
        <f t="shared" si="2"/>
        <v>2998</v>
      </c>
      <c r="K12" s="44">
        <f>SUM(K13:K16)</f>
        <v>959</v>
      </c>
      <c r="L12" s="44">
        <f>SUM(L13:L16)</f>
        <v>1713</v>
      </c>
      <c r="M12" s="44">
        <f>SUM(M13:M16)</f>
        <v>2469</v>
      </c>
      <c r="N12" s="44">
        <f>SUM(N13:N16)</f>
        <v>3226</v>
      </c>
      <c r="O12" s="49">
        <f t="shared" si="3"/>
        <v>3226</v>
      </c>
      <c r="P12" s="269">
        <f t="shared" si="4"/>
        <v>1.076050700466978</v>
      </c>
      <c r="Q12" s="283"/>
      <c r="R12" s="251"/>
      <c r="S12" s="206">
        <v>3</v>
      </c>
      <c r="T12" s="44">
        <f>SUM(T13:T16)</f>
        <v>959</v>
      </c>
      <c r="U12" s="44">
        <f>SUM(U13:U16)</f>
        <v>754</v>
      </c>
      <c r="V12" s="44">
        <f>SUM(V13:V16)</f>
        <v>756</v>
      </c>
      <c r="W12" s="44">
        <f>SUM(W13:W16)</f>
        <v>757</v>
      </c>
      <c r="X12" s="204">
        <f t="shared" si="5"/>
        <v>3226</v>
      </c>
      <c r="Z12" s="98">
        <f t="shared" si="6"/>
        <v>0</v>
      </c>
    </row>
    <row r="13" spans="1:26" ht="14.25" customHeight="1">
      <c r="A13" s="338"/>
      <c r="B13" s="338"/>
      <c r="C13" s="34"/>
      <c r="D13" s="131" t="s">
        <v>153</v>
      </c>
      <c r="E13" s="131" t="s">
        <v>67</v>
      </c>
      <c r="F13" s="43">
        <v>4</v>
      </c>
      <c r="G13" s="44"/>
      <c r="H13" s="44"/>
      <c r="I13" s="44"/>
      <c r="J13" s="49"/>
      <c r="K13" s="44"/>
      <c r="L13" s="44"/>
      <c r="M13" s="44"/>
      <c r="N13" s="44"/>
      <c r="O13" s="49">
        <f t="shared" si="3"/>
        <v>0</v>
      </c>
      <c r="P13" s="269"/>
      <c r="Q13" s="283"/>
      <c r="R13" s="251"/>
      <c r="S13" s="206">
        <v>4</v>
      </c>
      <c r="T13" s="204"/>
      <c r="U13" s="204"/>
      <c r="V13" s="205"/>
      <c r="W13" s="205"/>
      <c r="X13" s="204">
        <f t="shared" si="5"/>
        <v>0</v>
      </c>
      <c r="Z13" s="98">
        <f t="shared" si="6"/>
        <v>0</v>
      </c>
    </row>
    <row r="14" spans="1:26" ht="15.75" customHeight="1">
      <c r="A14" s="338"/>
      <c r="B14" s="338"/>
      <c r="C14" s="34"/>
      <c r="D14" s="131" t="s">
        <v>154</v>
      </c>
      <c r="E14" s="131" t="s">
        <v>68</v>
      </c>
      <c r="F14" s="43">
        <v>5</v>
      </c>
      <c r="G14" s="44">
        <v>1.529</v>
      </c>
      <c r="H14" s="44">
        <v>10</v>
      </c>
      <c r="I14" s="44">
        <f>H14</f>
        <v>10</v>
      </c>
      <c r="J14" s="49">
        <f t="shared" si="2"/>
        <v>10</v>
      </c>
      <c r="K14" s="44">
        <f>T14</f>
        <v>2</v>
      </c>
      <c r="L14" s="44">
        <f>T14+U14</f>
        <v>5</v>
      </c>
      <c r="M14" s="44">
        <f>T14+U14+V14</f>
        <v>7</v>
      </c>
      <c r="N14" s="44">
        <f>T14+U14+V14+W14</f>
        <v>10</v>
      </c>
      <c r="O14" s="49">
        <f t="shared" si="3"/>
        <v>10</v>
      </c>
      <c r="P14" s="269">
        <f t="shared" si="4"/>
        <v>1</v>
      </c>
      <c r="Q14" s="283"/>
      <c r="R14" s="251"/>
      <c r="S14" s="206">
        <v>5</v>
      </c>
      <c r="T14" s="204">
        <v>2</v>
      </c>
      <c r="U14" s="204">
        <v>3</v>
      </c>
      <c r="V14" s="205">
        <v>2</v>
      </c>
      <c r="W14" s="205">
        <v>3</v>
      </c>
      <c r="X14" s="204">
        <f t="shared" si="5"/>
        <v>10</v>
      </c>
      <c r="Z14" s="98">
        <f t="shared" si="6"/>
        <v>0</v>
      </c>
    </row>
    <row r="15" spans="1:26" ht="15.75" customHeight="1">
      <c r="A15" s="338"/>
      <c r="B15" s="338"/>
      <c r="C15" s="34"/>
      <c r="D15" s="131" t="s">
        <v>222</v>
      </c>
      <c r="E15" s="131" t="s">
        <v>69</v>
      </c>
      <c r="F15" s="43">
        <v>6</v>
      </c>
      <c r="G15" s="44">
        <v>3220.019</v>
      </c>
      <c r="H15" s="44">
        <v>2988</v>
      </c>
      <c r="I15" s="44">
        <f>H15</f>
        <v>2988</v>
      </c>
      <c r="J15" s="49">
        <f t="shared" si="2"/>
        <v>2988</v>
      </c>
      <c r="K15" s="44">
        <f>T15</f>
        <v>957</v>
      </c>
      <c r="L15" s="44">
        <f>T15+U15</f>
        <v>1708</v>
      </c>
      <c r="M15" s="44">
        <f>T15+U15+V15</f>
        <v>2462</v>
      </c>
      <c r="N15" s="44">
        <f>T15+U15+V15+W15</f>
        <v>3216</v>
      </c>
      <c r="O15" s="49">
        <f t="shared" si="3"/>
        <v>3216</v>
      </c>
      <c r="P15" s="269">
        <f t="shared" si="4"/>
        <v>1.0763052208835342</v>
      </c>
      <c r="Q15" s="283"/>
      <c r="R15" s="251"/>
      <c r="S15" s="206">
        <v>6</v>
      </c>
      <c r="T15" s="204">
        <v>957</v>
      </c>
      <c r="U15" s="204">
        <v>751</v>
      </c>
      <c r="V15" s="205">
        <v>754</v>
      </c>
      <c r="W15" s="205">
        <v>754</v>
      </c>
      <c r="X15" s="204">
        <f t="shared" si="5"/>
        <v>3216</v>
      </c>
      <c r="Z15" s="98">
        <f t="shared" si="6"/>
        <v>0</v>
      </c>
    </row>
    <row r="16" spans="1:26" ht="15.75" customHeight="1">
      <c r="A16" s="338"/>
      <c r="B16" s="338"/>
      <c r="C16" s="34"/>
      <c r="D16" s="131" t="s">
        <v>223</v>
      </c>
      <c r="E16" s="131" t="s">
        <v>70</v>
      </c>
      <c r="F16" s="43">
        <v>7</v>
      </c>
      <c r="G16" s="44"/>
      <c r="H16" s="44"/>
      <c r="I16" s="44"/>
      <c r="J16" s="49"/>
      <c r="K16" s="44"/>
      <c r="L16" s="44"/>
      <c r="M16" s="44"/>
      <c r="N16" s="44"/>
      <c r="O16" s="49">
        <f t="shared" si="3"/>
        <v>0</v>
      </c>
      <c r="P16" s="269"/>
      <c r="Q16" s="283"/>
      <c r="R16" s="251"/>
      <c r="S16" s="206">
        <v>7</v>
      </c>
      <c r="T16" s="204"/>
      <c r="U16" s="204"/>
      <c r="V16" s="205"/>
      <c r="W16" s="205"/>
      <c r="X16" s="204">
        <f t="shared" si="5"/>
        <v>0</v>
      </c>
      <c r="Z16" s="98">
        <f t="shared" si="6"/>
        <v>0</v>
      </c>
    </row>
    <row r="17" spans="1:26" ht="15.75" customHeight="1">
      <c r="A17" s="338"/>
      <c r="B17" s="338"/>
      <c r="C17" s="34" t="s">
        <v>28</v>
      </c>
      <c r="D17" s="323" t="s">
        <v>29</v>
      </c>
      <c r="E17" s="323"/>
      <c r="F17" s="43">
        <v>8</v>
      </c>
      <c r="G17" s="44"/>
      <c r="H17" s="44"/>
      <c r="I17" s="44"/>
      <c r="J17" s="49"/>
      <c r="K17" s="44"/>
      <c r="L17" s="44"/>
      <c r="M17" s="44"/>
      <c r="N17" s="44"/>
      <c r="O17" s="49">
        <f t="shared" si="3"/>
        <v>0</v>
      </c>
      <c r="P17" s="269"/>
      <c r="Q17" s="283"/>
      <c r="R17" s="251"/>
      <c r="S17" s="206">
        <v>8</v>
      </c>
      <c r="T17" s="204"/>
      <c r="U17" s="204"/>
      <c r="V17" s="205"/>
      <c r="W17" s="205"/>
      <c r="X17" s="204">
        <f t="shared" si="5"/>
        <v>0</v>
      </c>
      <c r="Z17" s="98">
        <f t="shared" si="6"/>
        <v>0</v>
      </c>
    </row>
    <row r="18" spans="1:26" ht="45" customHeight="1">
      <c r="A18" s="338"/>
      <c r="B18" s="338"/>
      <c r="C18" s="34" t="s">
        <v>30</v>
      </c>
      <c r="D18" s="323" t="s">
        <v>250</v>
      </c>
      <c r="E18" s="323"/>
      <c r="F18" s="43">
        <v>9</v>
      </c>
      <c r="G18" s="44">
        <v>291.597</v>
      </c>
      <c r="H18" s="44">
        <v>310</v>
      </c>
      <c r="I18" s="44">
        <f aca="true" t="shared" si="7" ref="I18:N18">I19+I20</f>
        <v>310</v>
      </c>
      <c r="J18" s="49">
        <f t="shared" si="2"/>
        <v>310</v>
      </c>
      <c r="K18" s="44">
        <f t="shared" si="7"/>
        <v>75</v>
      </c>
      <c r="L18" s="44">
        <f t="shared" si="7"/>
        <v>155</v>
      </c>
      <c r="M18" s="44">
        <f t="shared" si="7"/>
        <v>235</v>
      </c>
      <c r="N18" s="44">
        <f t="shared" si="7"/>
        <v>310</v>
      </c>
      <c r="O18" s="49">
        <f t="shared" si="3"/>
        <v>310</v>
      </c>
      <c r="P18" s="269">
        <f t="shared" si="4"/>
        <v>1</v>
      </c>
      <c r="Q18" s="283"/>
      <c r="R18" s="251"/>
      <c r="S18" s="206">
        <v>9</v>
      </c>
      <c r="T18" s="44">
        <f>T19+T20</f>
        <v>75</v>
      </c>
      <c r="U18" s="44">
        <f>U19+U20</f>
        <v>80</v>
      </c>
      <c r="V18" s="44">
        <f>V19+V20</f>
        <v>80</v>
      </c>
      <c r="W18" s="44">
        <f>W19+W20</f>
        <v>75</v>
      </c>
      <c r="X18" s="204">
        <f t="shared" si="5"/>
        <v>310</v>
      </c>
      <c r="Z18" s="98">
        <f t="shared" si="6"/>
        <v>0</v>
      </c>
    </row>
    <row r="19" spans="1:26" ht="30" customHeight="1">
      <c r="A19" s="338"/>
      <c r="B19" s="338"/>
      <c r="C19" s="338"/>
      <c r="D19" s="132" t="s">
        <v>17</v>
      </c>
      <c r="E19" s="133" t="s">
        <v>237</v>
      </c>
      <c r="F19" s="43">
        <v>10</v>
      </c>
      <c r="G19" s="44">
        <v>291.597</v>
      </c>
      <c r="H19" s="44">
        <v>310</v>
      </c>
      <c r="I19" s="44">
        <f>H19</f>
        <v>310</v>
      </c>
      <c r="J19" s="49">
        <f t="shared" si="2"/>
        <v>310</v>
      </c>
      <c r="K19" s="44">
        <f>T19</f>
        <v>75</v>
      </c>
      <c r="L19" s="44">
        <f>T19+U19</f>
        <v>155</v>
      </c>
      <c r="M19" s="44">
        <f>T19+U19+V19</f>
        <v>235</v>
      </c>
      <c r="N19" s="44">
        <f>T19+U19+V19+W19</f>
        <v>310</v>
      </c>
      <c r="O19" s="49">
        <f t="shared" si="3"/>
        <v>310</v>
      </c>
      <c r="P19" s="269">
        <f t="shared" si="4"/>
        <v>1</v>
      </c>
      <c r="Q19" s="283"/>
      <c r="R19" s="251"/>
      <c r="S19" s="206">
        <v>10</v>
      </c>
      <c r="T19" s="204">
        <v>75</v>
      </c>
      <c r="U19" s="204">
        <v>80</v>
      </c>
      <c r="V19" s="205">
        <v>80</v>
      </c>
      <c r="W19" s="205">
        <v>75</v>
      </c>
      <c r="X19" s="204">
        <f t="shared" si="5"/>
        <v>310</v>
      </c>
      <c r="Z19" s="98">
        <f t="shared" si="6"/>
        <v>0</v>
      </c>
    </row>
    <row r="20" spans="1:26" ht="30" customHeight="1">
      <c r="A20" s="338"/>
      <c r="B20" s="338"/>
      <c r="C20" s="338"/>
      <c r="D20" s="132" t="s">
        <v>18</v>
      </c>
      <c r="E20" s="133" t="s">
        <v>31</v>
      </c>
      <c r="F20" s="43">
        <v>11</v>
      </c>
      <c r="G20" s="44"/>
      <c r="H20" s="44"/>
      <c r="I20" s="44"/>
      <c r="J20" s="49"/>
      <c r="K20" s="44"/>
      <c r="L20" s="44"/>
      <c r="M20" s="44"/>
      <c r="N20" s="44"/>
      <c r="O20" s="49">
        <f t="shared" si="3"/>
        <v>0</v>
      </c>
      <c r="P20" s="269"/>
      <c r="Q20" s="283"/>
      <c r="R20" s="251"/>
      <c r="S20" s="206">
        <v>11</v>
      </c>
      <c r="T20" s="204"/>
      <c r="U20" s="204"/>
      <c r="V20" s="205"/>
      <c r="W20" s="205"/>
      <c r="X20" s="204">
        <f t="shared" si="5"/>
        <v>0</v>
      </c>
      <c r="Z20" s="98">
        <f t="shared" si="6"/>
        <v>0</v>
      </c>
    </row>
    <row r="21" spans="1:26" ht="15" customHeight="1">
      <c r="A21" s="338"/>
      <c r="B21" s="338"/>
      <c r="C21" s="34" t="s">
        <v>32</v>
      </c>
      <c r="D21" s="323" t="s">
        <v>238</v>
      </c>
      <c r="E21" s="323"/>
      <c r="F21" s="43">
        <v>12</v>
      </c>
      <c r="G21" s="44">
        <v>53.174</v>
      </c>
      <c r="H21" s="44">
        <v>458</v>
      </c>
      <c r="I21" s="44">
        <f>H21</f>
        <v>458</v>
      </c>
      <c r="J21" s="49">
        <f t="shared" si="2"/>
        <v>458</v>
      </c>
      <c r="K21" s="44">
        <f>T21</f>
        <v>25</v>
      </c>
      <c r="L21" s="44">
        <f>T21+U21</f>
        <v>50</v>
      </c>
      <c r="M21" s="44">
        <f>T21+U21+V21</f>
        <v>75</v>
      </c>
      <c r="N21" s="44">
        <f>T21+U21+V21+W21</f>
        <v>101</v>
      </c>
      <c r="O21" s="49">
        <f t="shared" si="3"/>
        <v>101</v>
      </c>
      <c r="P21" s="269">
        <f t="shared" si="4"/>
        <v>0.2205240174672489</v>
      </c>
      <c r="Q21" s="283"/>
      <c r="R21" s="251"/>
      <c r="S21" s="206">
        <v>12</v>
      </c>
      <c r="T21" s="204">
        <v>25</v>
      </c>
      <c r="U21" s="204">
        <v>25</v>
      </c>
      <c r="V21" s="205">
        <v>25</v>
      </c>
      <c r="W21" s="205">
        <v>26</v>
      </c>
      <c r="X21" s="204">
        <f t="shared" si="5"/>
        <v>101</v>
      </c>
      <c r="Z21" s="98">
        <f t="shared" si="6"/>
        <v>0</v>
      </c>
    </row>
    <row r="22" spans="1:26" ht="30" customHeight="1">
      <c r="A22" s="338"/>
      <c r="B22" s="338"/>
      <c r="C22" s="34" t="s">
        <v>33</v>
      </c>
      <c r="D22" s="323" t="s">
        <v>125</v>
      </c>
      <c r="E22" s="323"/>
      <c r="F22" s="43">
        <v>13</v>
      </c>
      <c r="G22" s="44"/>
      <c r="H22" s="44"/>
      <c r="I22" s="44"/>
      <c r="J22" s="49"/>
      <c r="K22" s="44"/>
      <c r="L22" s="44"/>
      <c r="M22" s="44"/>
      <c r="N22" s="44"/>
      <c r="O22" s="49">
        <f t="shared" si="3"/>
        <v>0</v>
      </c>
      <c r="P22" s="269"/>
      <c r="Q22" s="283"/>
      <c r="R22" s="251"/>
      <c r="S22" s="206">
        <v>13</v>
      </c>
      <c r="T22" s="204"/>
      <c r="U22" s="204"/>
      <c r="V22" s="205"/>
      <c r="W22" s="205"/>
      <c r="X22" s="204">
        <f t="shared" si="5"/>
        <v>0</v>
      </c>
      <c r="Z22" s="98">
        <f t="shared" si="6"/>
        <v>0</v>
      </c>
    </row>
    <row r="23" spans="1:26" ht="41.25" customHeight="1">
      <c r="A23" s="338"/>
      <c r="B23" s="34"/>
      <c r="C23" s="34" t="s">
        <v>39</v>
      </c>
      <c r="D23" s="339" t="s">
        <v>268</v>
      </c>
      <c r="E23" s="340"/>
      <c r="F23" s="43">
        <v>14</v>
      </c>
      <c r="G23" s="44">
        <v>355.765</v>
      </c>
      <c r="H23" s="44">
        <v>360</v>
      </c>
      <c r="I23" s="44">
        <f aca="true" t="shared" si="8" ref="I23:N23">I24+I25+I28+I29+I30</f>
        <v>360</v>
      </c>
      <c r="J23" s="49">
        <f t="shared" si="2"/>
        <v>360</v>
      </c>
      <c r="K23" s="49">
        <f t="shared" si="8"/>
        <v>257</v>
      </c>
      <c r="L23" s="49">
        <f t="shared" si="8"/>
        <v>324</v>
      </c>
      <c r="M23" s="49">
        <f t="shared" si="8"/>
        <v>402</v>
      </c>
      <c r="N23" s="49">
        <f t="shared" si="8"/>
        <v>490</v>
      </c>
      <c r="O23" s="49">
        <f t="shared" si="3"/>
        <v>490</v>
      </c>
      <c r="P23" s="269">
        <f t="shared" si="4"/>
        <v>1.3611111111111112</v>
      </c>
      <c r="Q23" s="283"/>
      <c r="R23" s="251"/>
      <c r="S23" s="206">
        <v>14</v>
      </c>
      <c r="T23" s="49">
        <f>T24+T25+T28+T29+T30</f>
        <v>257</v>
      </c>
      <c r="U23" s="49">
        <f>U24+U25+U28+U29+U30</f>
        <v>67</v>
      </c>
      <c r="V23" s="49">
        <f>V24+V25+V28+V29+V30</f>
        <v>78</v>
      </c>
      <c r="W23" s="49">
        <f>W24+W25+W28+W29+W30</f>
        <v>88</v>
      </c>
      <c r="X23" s="204">
        <f t="shared" si="5"/>
        <v>490</v>
      </c>
      <c r="Z23" s="98">
        <f t="shared" si="6"/>
        <v>0</v>
      </c>
    </row>
    <row r="24" spans="1:26" ht="15" customHeight="1">
      <c r="A24" s="338"/>
      <c r="B24" s="34"/>
      <c r="C24" s="34"/>
      <c r="D24" s="131" t="s">
        <v>128</v>
      </c>
      <c r="E24" s="131" t="s">
        <v>126</v>
      </c>
      <c r="F24" s="43">
        <v>15</v>
      </c>
      <c r="G24" s="44">
        <v>312.711</v>
      </c>
      <c r="H24" s="44">
        <v>300</v>
      </c>
      <c r="I24" s="44">
        <f>H24</f>
        <v>300</v>
      </c>
      <c r="J24" s="49">
        <f t="shared" si="2"/>
        <v>300</v>
      </c>
      <c r="K24" s="44">
        <f>T24</f>
        <v>250</v>
      </c>
      <c r="L24" s="44">
        <f>T24+U24</f>
        <v>300</v>
      </c>
      <c r="M24" s="44">
        <f>T24+U24+V24</f>
        <v>360</v>
      </c>
      <c r="N24" s="44">
        <f>T24+U24+V24+W24</f>
        <v>430</v>
      </c>
      <c r="O24" s="49">
        <f t="shared" si="3"/>
        <v>430</v>
      </c>
      <c r="P24" s="269">
        <f t="shared" si="4"/>
        <v>1.4333333333333333</v>
      </c>
      <c r="Q24" s="283"/>
      <c r="R24" s="251"/>
      <c r="S24" s="206">
        <v>15</v>
      </c>
      <c r="T24" s="204">
        <v>250</v>
      </c>
      <c r="U24" s="204">
        <v>50</v>
      </c>
      <c r="V24" s="205">
        <v>60</v>
      </c>
      <c r="W24" s="205">
        <v>70</v>
      </c>
      <c r="X24" s="204">
        <f t="shared" si="5"/>
        <v>430</v>
      </c>
      <c r="Z24" s="98">
        <f t="shared" si="6"/>
        <v>0</v>
      </c>
    </row>
    <row r="25" spans="1:26" ht="39.75" customHeight="1">
      <c r="A25" s="338"/>
      <c r="B25" s="34"/>
      <c r="C25" s="34"/>
      <c r="D25" s="131" t="s">
        <v>203</v>
      </c>
      <c r="E25" s="131" t="s">
        <v>208</v>
      </c>
      <c r="F25" s="43">
        <v>16</v>
      </c>
      <c r="G25" s="44">
        <v>0</v>
      </c>
      <c r="H25" s="44">
        <v>0</v>
      </c>
      <c r="I25" s="44">
        <f>I27+I28</f>
        <v>0</v>
      </c>
      <c r="J25" s="49"/>
      <c r="K25" s="44">
        <v>0</v>
      </c>
      <c r="L25" s="44">
        <v>0</v>
      </c>
      <c r="M25" s="44">
        <v>0</v>
      </c>
      <c r="N25" s="44">
        <v>0</v>
      </c>
      <c r="O25" s="49">
        <f t="shared" si="3"/>
        <v>0</v>
      </c>
      <c r="P25" s="269"/>
      <c r="Q25" s="283"/>
      <c r="R25" s="251"/>
      <c r="S25" s="206">
        <v>16</v>
      </c>
      <c r="T25" s="204"/>
      <c r="U25" s="204"/>
      <c r="V25" s="205"/>
      <c r="W25" s="205"/>
      <c r="X25" s="204">
        <f t="shared" si="5"/>
        <v>0</v>
      </c>
      <c r="Z25" s="98">
        <f t="shared" si="6"/>
        <v>0</v>
      </c>
    </row>
    <row r="26" spans="1:26" ht="14.25" customHeight="1">
      <c r="A26" s="338"/>
      <c r="B26" s="34"/>
      <c r="C26" s="34"/>
      <c r="D26" s="131"/>
      <c r="E26" s="131" t="s">
        <v>239</v>
      </c>
      <c r="F26" s="43">
        <v>17</v>
      </c>
      <c r="G26" s="44"/>
      <c r="H26" s="44"/>
      <c r="I26" s="44"/>
      <c r="J26" s="49"/>
      <c r="K26" s="44"/>
      <c r="L26" s="44"/>
      <c r="M26" s="44"/>
      <c r="N26" s="44"/>
      <c r="O26" s="49">
        <f t="shared" si="3"/>
        <v>0</v>
      </c>
      <c r="P26" s="269"/>
      <c r="Q26" s="283"/>
      <c r="R26" s="251"/>
      <c r="S26" s="206">
        <v>17</v>
      </c>
      <c r="T26" s="204"/>
      <c r="U26" s="204"/>
      <c r="V26" s="205"/>
      <c r="W26" s="205"/>
      <c r="X26" s="204">
        <f t="shared" si="5"/>
        <v>0</v>
      </c>
      <c r="Z26" s="98">
        <f t="shared" si="6"/>
        <v>0</v>
      </c>
    </row>
    <row r="27" spans="1:26" ht="12.75" customHeight="1">
      <c r="A27" s="338"/>
      <c r="B27" s="34"/>
      <c r="C27" s="34"/>
      <c r="D27" s="131"/>
      <c r="E27" s="131" t="s">
        <v>224</v>
      </c>
      <c r="F27" s="43">
        <v>18</v>
      </c>
      <c r="G27" s="44"/>
      <c r="H27" s="44"/>
      <c r="I27" s="44"/>
      <c r="J27" s="49"/>
      <c r="K27" s="44"/>
      <c r="L27" s="44"/>
      <c r="M27" s="44"/>
      <c r="N27" s="44"/>
      <c r="O27" s="49">
        <f t="shared" si="3"/>
        <v>0</v>
      </c>
      <c r="P27" s="269"/>
      <c r="Q27" s="283"/>
      <c r="R27" s="251"/>
      <c r="S27" s="206">
        <v>18</v>
      </c>
      <c r="T27" s="204"/>
      <c r="U27" s="204"/>
      <c r="V27" s="205"/>
      <c r="W27" s="205"/>
      <c r="X27" s="204">
        <f t="shared" si="5"/>
        <v>0</v>
      </c>
      <c r="Z27" s="98">
        <f t="shared" si="6"/>
        <v>0</v>
      </c>
    </row>
    <row r="28" spans="1:26" ht="15" customHeight="1">
      <c r="A28" s="338"/>
      <c r="B28" s="34"/>
      <c r="C28" s="34"/>
      <c r="D28" s="131" t="s">
        <v>205</v>
      </c>
      <c r="E28" s="131" t="s">
        <v>127</v>
      </c>
      <c r="F28" s="43">
        <v>19</v>
      </c>
      <c r="G28" s="44"/>
      <c r="H28" s="44"/>
      <c r="I28" s="44"/>
      <c r="J28" s="49"/>
      <c r="K28" s="44"/>
      <c r="L28" s="44"/>
      <c r="M28" s="44"/>
      <c r="N28" s="44"/>
      <c r="O28" s="49">
        <f t="shared" si="3"/>
        <v>0</v>
      </c>
      <c r="P28" s="269"/>
      <c r="Q28" s="283"/>
      <c r="R28" s="251"/>
      <c r="S28" s="206">
        <v>19</v>
      </c>
      <c r="T28" s="204"/>
      <c r="U28" s="204"/>
      <c r="V28" s="205"/>
      <c r="W28" s="205"/>
      <c r="X28" s="204">
        <f t="shared" si="5"/>
        <v>0</v>
      </c>
      <c r="Z28" s="98">
        <f t="shared" si="6"/>
        <v>0</v>
      </c>
    </row>
    <row r="29" spans="1:26" ht="27.75" customHeight="1">
      <c r="A29" s="338"/>
      <c r="B29" s="34"/>
      <c r="C29" s="34"/>
      <c r="D29" s="131" t="s">
        <v>206</v>
      </c>
      <c r="E29" s="131" t="s">
        <v>113</v>
      </c>
      <c r="F29" s="43">
        <v>20</v>
      </c>
      <c r="G29" s="44"/>
      <c r="H29" s="44"/>
      <c r="I29" s="44"/>
      <c r="J29" s="49"/>
      <c r="K29" s="44"/>
      <c r="L29" s="44"/>
      <c r="M29" s="44"/>
      <c r="N29" s="44"/>
      <c r="O29" s="49">
        <f t="shared" si="3"/>
        <v>0</v>
      </c>
      <c r="P29" s="269"/>
      <c r="Q29" s="283"/>
      <c r="R29" s="251"/>
      <c r="S29" s="206">
        <v>20</v>
      </c>
      <c r="T29" s="204"/>
      <c r="U29" s="204"/>
      <c r="V29" s="205"/>
      <c r="W29" s="205"/>
      <c r="X29" s="204">
        <f t="shared" si="5"/>
        <v>0</v>
      </c>
      <c r="Z29" s="98">
        <f t="shared" si="6"/>
        <v>0</v>
      </c>
    </row>
    <row r="30" spans="1:26" ht="12.75" customHeight="1">
      <c r="A30" s="338"/>
      <c r="B30" s="34"/>
      <c r="C30" s="34"/>
      <c r="D30" s="131" t="s">
        <v>207</v>
      </c>
      <c r="E30" s="131" t="s">
        <v>70</v>
      </c>
      <c r="F30" s="43">
        <v>21</v>
      </c>
      <c r="G30" s="44">
        <v>43.054</v>
      </c>
      <c r="H30" s="44">
        <v>60</v>
      </c>
      <c r="I30" s="44">
        <f>H30</f>
        <v>60</v>
      </c>
      <c r="J30" s="49">
        <f t="shared" si="2"/>
        <v>60</v>
      </c>
      <c r="K30" s="44">
        <f>T30</f>
        <v>7</v>
      </c>
      <c r="L30" s="44">
        <f>T30+U30</f>
        <v>24</v>
      </c>
      <c r="M30" s="44">
        <f>T30+U30+V30</f>
        <v>42</v>
      </c>
      <c r="N30" s="44">
        <f>T30+U30+V30+W30</f>
        <v>60</v>
      </c>
      <c r="O30" s="49">
        <f t="shared" si="3"/>
        <v>60</v>
      </c>
      <c r="P30" s="269">
        <f t="shared" si="4"/>
        <v>1</v>
      </c>
      <c r="Q30" s="283"/>
      <c r="R30" s="251"/>
      <c r="S30" s="206">
        <v>21</v>
      </c>
      <c r="T30" s="204">
        <v>7</v>
      </c>
      <c r="U30" s="204">
        <v>17</v>
      </c>
      <c r="V30" s="205">
        <v>18</v>
      </c>
      <c r="W30" s="205">
        <v>18</v>
      </c>
      <c r="X30" s="204">
        <f t="shared" si="5"/>
        <v>60</v>
      </c>
      <c r="Z30" s="98">
        <f t="shared" si="6"/>
        <v>0</v>
      </c>
    </row>
    <row r="31" spans="1:26" s="42" customFormat="1" ht="40.5" customHeight="1">
      <c r="A31" s="338"/>
      <c r="B31" s="34">
        <v>2</v>
      </c>
      <c r="C31" s="34"/>
      <c r="D31" s="323" t="s">
        <v>257</v>
      </c>
      <c r="E31" s="323"/>
      <c r="F31" s="41">
        <v>22</v>
      </c>
      <c r="G31" s="49">
        <v>12.899</v>
      </c>
      <c r="H31" s="49">
        <v>12</v>
      </c>
      <c r="I31" s="49">
        <f aca="true" t="shared" si="9" ref="I31:N31">I32+I33+I34+I35+I36</f>
        <v>12</v>
      </c>
      <c r="J31" s="49">
        <f t="shared" si="2"/>
        <v>12</v>
      </c>
      <c r="K31" s="49">
        <f t="shared" si="9"/>
        <v>3</v>
      </c>
      <c r="L31" s="49">
        <f t="shared" si="9"/>
        <v>6</v>
      </c>
      <c r="M31" s="49">
        <f t="shared" si="9"/>
        <v>9</v>
      </c>
      <c r="N31" s="49">
        <f t="shared" si="9"/>
        <v>12</v>
      </c>
      <c r="O31" s="49">
        <f t="shared" si="3"/>
        <v>12</v>
      </c>
      <c r="P31" s="269">
        <f t="shared" si="4"/>
        <v>1</v>
      </c>
      <c r="Q31" s="283"/>
      <c r="R31" s="252"/>
      <c r="S31" s="207">
        <v>22</v>
      </c>
      <c r="T31" s="49">
        <f>T32+T33+T34+T35+T36</f>
        <v>3</v>
      </c>
      <c r="U31" s="49">
        <f>U32+U33+U34+U35+U36</f>
        <v>3</v>
      </c>
      <c r="V31" s="49">
        <f>V32+V33+V34+V35+V36</f>
        <v>3</v>
      </c>
      <c r="W31" s="49">
        <f>W32+W33+W34+W35+W36</f>
        <v>3</v>
      </c>
      <c r="X31" s="204">
        <f t="shared" si="5"/>
        <v>12</v>
      </c>
      <c r="Z31" s="98">
        <f t="shared" si="6"/>
        <v>0</v>
      </c>
    </row>
    <row r="32" spans="1:26" ht="16.5" customHeight="1">
      <c r="A32" s="338"/>
      <c r="B32" s="338"/>
      <c r="C32" s="34" t="s">
        <v>27</v>
      </c>
      <c r="D32" s="334" t="s">
        <v>34</v>
      </c>
      <c r="E32" s="334"/>
      <c r="F32" s="43">
        <v>23</v>
      </c>
      <c r="G32" s="44"/>
      <c r="H32" s="44"/>
      <c r="I32" s="44"/>
      <c r="J32" s="49"/>
      <c r="K32" s="44"/>
      <c r="L32" s="44"/>
      <c r="M32" s="44"/>
      <c r="N32" s="44"/>
      <c r="O32" s="49">
        <f t="shared" si="3"/>
        <v>0</v>
      </c>
      <c r="P32" s="269"/>
      <c r="Q32" s="283"/>
      <c r="R32" s="251"/>
      <c r="S32" s="206">
        <v>23</v>
      </c>
      <c r="T32" s="204"/>
      <c r="U32" s="204"/>
      <c r="V32" s="205"/>
      <c r="W32" s="205"/>
      <c r="X32" s="204">
        <f t="shared" si="5"/>
        <v>0</v>
      </c>
      <c r="Z32" s="98">
        <f t="shared" si="6"/>
        <v>0</v>
      </c>
    </row>
    <row r="33" spans="1:26" ht="17.25" customHeight="1">
      <c r="A33" s="338"/>
      <c r="B33" s="338"/>
      <c r="C33" s="34" t="s">
        <v>28</v>
      </c>
      <c r="D33" s="334" t="s">
        <v>71</v>
      </c>
      <c r="E33" s="334"/>
      <c r="F33" s="43">
        <v>24</v>
      </c>
      <c r="G33" s="44"/>
      <c r="H33" s="44"/>
      <c r="I33" s="44"/>
      <c r="J33" s="49"/>
      <c r="K33" s="44"/>
      <c r="L33" s="44"/>
      <c r="M33" s="44"/>
      <c r="N33" s="44"/>
      <c r="O33" s="49">
        <f t="shared" si="3"/>
        <v>0</v>
      </c>
      <c r="P33" s="269"/>
      <c r="Q33" s="283"/>
      <c r="R33" s="251"/>
      <c r="S33" s="206">
        <v>24</v>
      </c>
      <c r="T33" s="204"/>
      <c r="U33" s="204"/>
      <c r="V33" s="205"/>
      <c r="W33" s="205"/>
      <c r="X33" s="204">
        <f t="shared" si="5"/>
        <v>0</v>
      </c>
      <c r="Z33" s="98">
        <f t="shared" si="6"/>
        <v>0</v>
      </c>
    </row>
    <row r="34" spans="1:26" ht="15.75" customHeight="1">
      <c r="A34" s="338"/>
      <c r="B34" s="338"/>
      <c r="C34" s="34" t="s">
        <v>30</v>
      </c>
      <c r="D34" s="334" t="s">
        <v>72</v>
      </c>
      <c r="E34" s="334"/>
      <c r="F34" s="43">
        <v>25</v>
      </c>
      <c r="G34" s="44"/>
      <c r="H34" s="44"/>
      <c r="I34" s="44"/>
      <c r="J34" s="49"/>
      <c r="K34" s="44"/>
      <c r="L34" s="44"/>
      <c r="M34" s="44"/>
      <c r="N34" s="44"/>
      <c r="O34" s="49">
        <f t="shared" si="3"/>
        <v>0</v>
      </c>
      <c r="P34" s="269"/>
      <c r="Q34" s="283"/>
      <c r="R34" s="251"/>
      <c r="S34" s="206">
        <v>25</v>
      </c>
      <c r="T34" s="204"/>
      <c r="U34" s="204"/>
      <c r="V34" s="205"/>
      <c r="W34" s="205"/>
      <c r="X34" s="204">
        <f t="shared" si="5"/>
        <v>0</v>
      </c>
      <c r="Z34" s="98">
        <f t="shared" si="6"/>
        <v>0</v>
      </c>
    </row>
    <row r="35" spans="1:26" ht="16.5" customHeight="1">
      <c r="A35" s="338"/>
      <c r="B35" s="338"/>
      <c r="C35" s="34" t="s">
        <v>32</v>
      </c>
      <c r="D35" s="334" t="s">
        <v>35</v>
      </c>
      <c r="E35" s="334"/>
      <c r="F35" s="43">
        <v>26</v>
      </c>
      <c r="G35" s="44">
        <v>12.899</v>
      </c>
      <c r="H35" s="44">
        <v>12</v>
      </c>
      <c r="I35" s="44">
        <v>12</v>
      </c>
      <c r="J35" s="49">
        <f t="shared" si="2"/>
        <v>12</v>
      </c>
      <c r="K35" s="44">
        <f>T35</f>
        <v>3</v>
      </c>
      <c r="L35" s="44">
        <f>T35+U35</f>
        <v>6</v>
      </c>
      <c r="M35" s="44">
        <f>T35+U35+V35</f>
        <v>9</v>
      </c>
      <c r="N35" s="44">
        <f>T35+U35+V35+W35</f>
        <v>12</v>
      </c>
      <c r="O35" s="49">
        <f t="shared" si="3"/>
        <v>12</v>
      </c>
      <c r="P35" s="269">
        <f t="shared" si="4"/>
        <v>1</v>
      </c>
      <c r="Q35" s="283"/>
      <c r="R35" s="251"/>
      <c r="S35" s="206">
        <v>26</v>
      </c>
      <c r="T35" s="204">
        <v>3</v>
      </c>
      <c r="U35" s="204">
        <v>3</v>
      </c>
      <c r="V35" s="205">
        <v>3</v>
      </c>
      <c r="W35" s="205">
        <v>3</v>
      </c>
      <c r="X35" s="204">
        <f t="shared" si="5"/>
        <v>12</v>
      </c>
      <c r="Z35" s="98">
        <f t="shared" si="6"/>
        <v>0</v>
      </c>
    </row>
    <row r="36" spans="1:26" ht="15" customHeight="1">
      <c r="A36" s="338"/>
      <c r="B36" s="338"/>
      <c r="C36" s="34" t="s">
        <v>33</v>
      </c>
      <c r="D36" s="334" t="s">
        <v>36</v>
      </c>
      <c r="E36" s="334"/>
      <c r="F36" s="43">
        <v>27</v>
      </c>
      <c r="G36" s="44"/>
      <c r="H36" s="44"/>
      <c r="I36" s="44"/>
      <c r="J36" s="49"/>
      <c r="K36" s="44"/>
      <c r="L36" s="44"/>
      <c r="M36" s="44"/>
      <c r="N36" s="44"/>
      <c r="O36" s="49">
        <f t="shared" si="3"/>
        <v>0</v>
      </c>
      <c r="P36" s="269"/>
      <c r="Q36" s="283"/>
      <c r="R36" s="251"/>
      <c r="S36" s="206">
        <v>27</v>
      </c>
      <c r="T36" s="204"/>
      <c r="U36" s="204"/>
      <c r="V36" s="205"/>
      <c r="W36" s="205"/>
      <c r="X36" s="204">
        <f t="shared" si="5"/>
        <v>0</v>
      </c>
      <c r="Z36" s="98">
        <f t="shared" si="6"/>
        <v>0</v>
      </c>
    </row>
    <row r="37" spans="1:26" s="42" customFormat="1" ht="15" customHeight="1">
      <c r="A37" s="338"/>
      <c r="B37" s="34">
        <v>3</v>
      </c>
      <c r="C37" s="34"/>
      <c r="D37" s="332" t="s">
        <v>7</v>
      </c>
      <c r="E37" s="333"/>
      <c r="F37" s="41">
        <v>28</v>
      </c>
      <c r="G37" s="49"/>
      <c r="H37" s="49"/>
      <c r="I37" s="49"/>
      <c r="J37" s="49"/>
      <c r="K37" s="44"/>
      <c r="L37" s="44"/>
      <c r="M37" s="44"/>
      <c r="N37" s="44"/>
      <c r="O37" s="49">
        <f t="shared" si="3"/>
        <v>0</v>
      </c>
      <c r="P37" s="269"/>
      <c r="Q37" s="283"/>
      <c r="R37" s="251"/>
      <c r="S37" s="207">
        <v>28</v>
      </c>
      <c r="T37" s="204"/>
      <c r="U37" s="204"/>
      <c r="V37" s="204"/>
      <c r="W37" s="204"/>
      <c r="X37" s="204">
        <f t="shared" si="5"/>
        <v>0</v>
      </c>
      <c r="Z37" s="98">
        <f t="shared" si="6"/>
        <v>0</v>
      </c>
    </row>
    <row r="38" spans="1:26" s="42" customFormat="1" ht="29.25" customHeight="1">
      <c r="A38" s="34" t="s">
        <v>16</v>
      </c>
      <c r="B38" s="332" t="s">
        <v>299</v>
      </c>
      <c r="C38" s="345"/>
      <c r="D38" s="345"/>
      <c r="E38" s="333"/>
      <c r="F38" s="41">
        <v>29</v>
      </c>
      <c r="G38" s="49">
        <v>3373.0469999999996</v>
      </c>
      <c r="H38" s="49">
        <v>3945.3242</v>
      </c>
      <c r="I38" s="49">
        <f aca="true" t="shared" si="10" ref="I38:N38">I39+I140+I148</f>
        <v>3945.3242</v>
      </c>
      <c r="J38" s="49">
        <f t="shared" si="2"/>
        <v>3945.3242</v>
      </c>
      <c r="K38" s="49">
        <f t="shared" si="10"/>
        <v>1296.961825</v>
      </c>
      <c r="L38" s="49">
        <f t="shared" si="10"/>
        <v>2163.998525</v>
      </c>
      <c r="M38" s="49">
        <f t="shared" si="10"/>
        <v>3062.808975</v>
      </c>
      <c r="N38" s="49">
        <f t="shared" si="10"/>
        <v>3947.703175</v>
      </c>
      <c r="O38" s="49">
        <f t="shared" si="3"/>
        <v>3947.703175</v>
      </c>
      <c r="P38" s="269">
        <f t="shared" si="4"/>
        <v>1.0006029859345906</v>
      </c>
      <c r="Q38" s="283"/>
      <c r="R38" s="252"/>
      <c r="S38" s="207">
        <v>29</v>
      </c>
      <c r="T38" s="49">
        <f>T39+T140+T148</f>
        <v>1296.961825</v>
      </c>
      <c r="U38" s="49">
        <f>U39+U140+U148</f>
        <v>867.0367</v>
      </c>
      <c r="V38" s="49">
        <f>V39+V140+V148</f>
        <v>898.81045</v>
      </c>
      <c r="W38" s="49">
        <f>W39+W140+W148</f>
        <v>884.8942</v>
      </c>
      <c r="X38" s="204">
        <f t="shared" si="5"/>
        <v>3947.7031749999996</v>
      </c>
      <c r="Y38" s="98">
        <f>H38-J38</f>
        <v>0</v>
      </c>
      <c r="Z38" s="98">
        <f t="shared" si="6"/>
        <v>0</v>
      </c>
    </row>
    <row r="39" spans="1:26" s="42" customFormat="1" ht="30" customHeight="1">
      <c r="A39" s="338"/>
      <c r="B39" s="34">
        <v>1</v>
      </c>
      <c r="C39" s="323" t="s">
        <v>289</v>
      </c>
      <c r="D39" s="323"/>
      <c r="E39" s="323"/>
      <c r="F39" s="41">
        <v>30</v>
      </c>
      <c r="G39" s="49">
        <v>3373.0469999999996</v>
      </c>
      <c r="H39" s="49">
        <v>3945.3242</v>
      </c>
      <c r="I39" s="204">
        <f aca="true" t="shared" si="11" ref="I39:N39">I40+I88+I95+I123</f>
        <v>3945.3242</v>
      </c>
      <c r="J39" s="49">
        <f t="shared" si="2"/>
        <v>3945.3242</v>
      </c>
      <c r="K39" s="49">
        <f t="shared" si="11"/>
        <v>1296.961825</v>
      </c>
      <c r="L39" s="49">
        <f t="shared" si="11"/>
        <v>2163.998525</v>
      </c>
      <c r="M39" s="49">
        <f t="shared" si="11"/>
        <v>3062.808975</v>
      </c>
      <c r="N39" s="49">
        <f t="shared" si="11"/>
        <v>3947.703175</v>
      </c>
      <c r="O39" s="49">
        <f t="shared" si="3"/>
        <v>3947.703175</v>
      </c>
      <c r="P39" s="269">
        <f t="shared" si="4"/>
        <v>1.0006029859345906</v>
      </c>
      <c r="Q39" s="283"/>
      <c r="R39" s="252"/>
      <c r="S39" s="207">
        <v>30</v>
      </c>
      <c r="T39" s="49">
        <f>T40+T88+T95+T123</f>
        <v>1296.961825</v>
      </c>
      <c r="U39" s="49">
        <f>U40+U88+U95+U123</f>
        <v>867.0367</v>
      </c>
      <c r="V39" s="49">
        <f>V40+V88+V95+V123</f>
        <v>898.81045</v>
      </c>
      <c r="W39" s="49">
        <f>W40+W88+W95+W123</f>
        <v>884.8942</v>
      </c>
      <c r="X39" s="204">
        <f t="shared" si="5"/>
        <v>3947.7031749999996</v>
      </c>
      <c r="Y39" s="98">
        <f aca="true" t="shared" si="12" ref="Y39:Y102">H39-J39</f>
        <v>0</v>
      </c>
      <c r="Z39" s="98">
        <f t="shared" si="6"/>
        <v>0</v>
      </c>
    </row>
    <row r="40" spans="1:26" ht="30" customHeight="1">
      <c r="A40" s="338"/>
      <c r="B40" s="357"/>
      <c r="C40" s="323" t="s">
        <v>258</v>
      </c>
      <c r="D40" s="323"/>
      <c r="E40" s="323"/>
      <c r="F40" s="43">
        <v>31</v>
      </c>
      <c r="G40" s="44">
        <v>629.421</v>
      </c>
      <c r="H40" s="44">
        <v>776</v>
      </c>
      <c r="I40" s="44">
        <f aca="true" t="shared" si="13" ref="I40:N40">I41+I49+I55</f>
        <v>776</v>
      </c>
      <c r="J40" s="49">
        <f t="shared" si="2"/>
        <v>776</v>
      </c>
      <c r="K40" s="49">
        <f t="shared" si="13"/>
        <v>168</v>
      </c>
      <c r="L40" s="49">
        <f t="shared" si="13"/>
        <v>319</v>
      </c>
      <c r="M40" s="49">
        <f t="shared" si="13"/>
        <v>540</v>
      </c>
      <c r="N40" s="49">
        <f t="shared" si="13"/>
        <v>761</v>
      </c>
      <c r="O40" s="49">
        <f t="shared" si="3"/>
        <v>761</v>
      </c>
      <c r="P40" s="269">
        <f t="shared" si="4"/>
        <v>0.9806701030927835</v>
      </c>
      <c r="Q40" s="283"/>
      <c r="R40" s="251"/>
      <c r="S40" s="206">
        <v>31</v>
      </c>
      <c r="T40" s="49">
        <f>T41+T49+T55</f>
        <v>168</v>
      </c>
      <c r="U40" s="49">
        <f>U41+U49+U55</f>
        <v>151</v>
      </c>
      <c r="V40" s="49">
        <f>V41+V49+V55</f>
        <v>221</v>
      </c>
      <c r="W40" s="49">
        <f>W41+W49+W55</f>
        <v>221</v>
      </c>
      <c r="X40" s="204">
        <f t="shared" si="5"/>
        <v>761</v>
      </c>
      <c r="Y40" s="98">
        <f t="shared" si="12"/>
        <v>0</v>
      </c>
      <c r="Z40" s="98">
        <f t="shared" si="6"/>
        <v>0</v>
      </c>
    </row>
    <row r="41" spans="1:26" ht="45" customHeight="1">
      <c r="A41" s="338"/>
      <c r="B41" s="348"/>
      <c r="C41" s="34" t="s">
        <v>73</v>
      </c>
      <c r="D41" s="339" t="s">
        <v>259</v>
      </c>
      <c r="E41" s="340"/>
      <c r="F41" s="43">
        <v>32</v>
      </c>
      <c r="G41" s="44">
        <v>157.41000000000003</v>
      </c>
      <c r="H41" s="44">
        <v>207</v>
      </c>
      <c r="I41" s="44">
        <f aca="true" t="shared" si="14" ref="I41:N41">I42+I43+I46+I47+I48</f>
        <v>207</v>
      </c>
      <c r="J41" s="49">
        <f t="shared" si="2"/>
        <v>207</v>
      </c>
      <c r="K41" s="44">
        <f t="shared" si="14"/>
        <v>55</v>
      </c>
      <c r="L41" s="44">
        <f t="shared" si="14"/>
        <v>106</v>
      </c>
      <c r="M41" s="44">
        <f t="shared" si="14"/>
        <v>154</v>
      </c>
      <c r="N41" s="44">
        <f t="shared" si="14"/>
        <v>207</v>
      </c>
      <c r="O41" s="49">
        <f t="shared" si="3"/>
        <v>207</v>
      </c>
      <c r="P41" s="269">
        <f t="shared" si="4"/>
        <v>1</v>
      </c>
      <c r="Q41" s="283"/>
      <c r="R41" s="251"/>
      <c r="S41" s="206">
        <v>32</v>
      </c>
      <c r="T41" s="44">
        <f>T42+T43+T46+T47+T48</f>
        <v>55</v>
      </c>
      <c r="U41" s="44">
        <f>U42+U43+U46+U47+U48</f>
        <v>51</v>
      </c>
      <c r="V41" s="44">
        <f>V42+V43+V46+V47+V48</f>
        <v>48</v>
      </c>
      <c r="W41" s="44">
        <f>W42+W43+W46+W47+W48</f>
        <v>53</v>
      </c>
      <c r="X41" s="204">
        <f t="shared" si="5"/>
        <v>207</v>
      </c>
      <c r="Y41" s="98">
        <f t="shared" si="12"/>
        <v>0</v>
      </c>
      <c r="Z41" s="98">
        <f t="shared" si="6"/>
        <v>0</v>
      </c>
    </row>
    <row r="42" spans="1:26" ht="16.5" customHeight="1">
      <c r="A42" s="338"/>
      <c r="B42" s="348"/>
      <c r="C42" s="34" t="s">
        <v>27</v>
      </c>
      <c r="D42" s="339" t="s">
        <v>74</v>
      </c>
      <c r="E42" s="340"/>
      <c r="F42" s="43">
        <v>33</v>
      </c>
      <c r="G42" s="44"/>
      <c r="H42" s="44"/>
      <c r="I42" s="44"/>
      <c r="J42" s="49"/>
      <c r="K42" s="44"/>
      <c r="L42" s="44"/>
      <c r="M42" s="44"/>
      <c r="N42" s="44"/>
      <c r="O42" s="49">
        <f t="shared" si="3"/>
        <v>0</v>
      </c>
      <c r="P42" s="269"/>
      <c r="Q42" s="283"/>
      <c r="R42" s="251"/>
      <c r="S42" s="206">
        <v>33</v>
      </c>
      <c r="T42" s="204"/>
      <c r="U42" s="204"/>
      <c r="V42" s="205"/>
      <c r="W42" s="205"/>
      <c r="X42" s="204">
        <f t="shared" si="5"/>
        <v>0</v>
      </c>
      <c r="Y42" s="98">
        <f t="shared" si="12"/>
        <v>0</v>
      </c>
      <c r="Z42" s="98">
        <f t="shared" si="6"/>
        <v>0</v>
      </c>
    </row>
    <row r="43" spans="1:26" ht="32.25" customHeight="1">
      <c r="A43" s="338"/>
      <c r="B43" s="348"/>
      <c r="C43" s="34" t="s">
        <v>28</v>
      </c>
      <c r="D43" s="339" t="s">
        <v>213</v>
      </c>
      <c r="E43" s="340"/>
      <c r="F43" s="43">
        <v>34</v>
      </c>
      <c r="G43" s="44">
        <v>85.433</v>
      </c>
      <c r="H43" s="44">
        <v>100</v>
      </c>
      <c r="I43" s="44">
        <f>H43</f>
        <v>100</v>
      </c>
      <c r="J43" s="49">
        <f t="shared" si="2"/>
        <v>100</v>
      </c>
      <c r="K43" s="44">
        <f>T43</f>
        <v>25</v>
      </c>
      <c r="L43" s="44">
        <f>T43+U43</f>
        <v>51</v>
      </c>
      <c r="M43" s="44">
        <f>T43+U43+V43</f>
        <v>77</v>
      </c>
      <c r="N43" s="44">
        <f>T43+U43+V43+W43</f>
        <v>100</v>
      </c>
      <c r="O43" s="49">
        <f t="shared" si="3"/>
        <v>100</v>
      </c>
      <c r="P43" s="269">
        <f t="shared" si="4"/>
        <v>1</v>
      </c>
      <c r="Q43" s="283"/>
      <c r="R43" s="251"/>
      <c r="S43" s="206">
        <v>34</v>
      </c>
      <c r="T43" s="204">
        <v>25</v>
      </c>
      <c r="U43" s="204">
        <v>26</v>
      </c>
      <c r="V43" s="205">
        <v>26</v>
      </c>
      <c r="W43" s="205">
        <v>23</v>
      </c>
      <c r="X43" s="204">
        <f t="shared" si="5"/>
        <v>100</v>
      </c>
      <c r="Y43" s="98">
        <f t="shared" si="12"/>
        <v>0</v>
      </c>
      <c r="Z43" s="98">
        <f t="shared" si="6"/>
        <v>0</v>
      </c>
    </row>
    <row r="44" spans="1:26" ht="15.75" customHeight="1">
      <c r="A44" s="338"/>
      <c r="B44" s="348"/>
      <c r="C44" s="34"/>
      <c r="D44" s="131" t="s">
        <v>75</v>
      </c>
      <c r="E44" s="131" t="s">
        <v>76</v>
      </c>
      <c r="F44" s="43">
        <v>35</v>
      </c>
      <c r="G44" s="44">
        <v>7.341</v>
      </c>
      <c r="H44" s="44">
        <v>18</v>
      </c>
      <c r="I44" s="44">
        <f>H44</f>
        <v>18</v>
      </c>
      <c r="J44" s="49">
        <f t="shared" si="2"/>
        <v>18</v>
      </c>
      <c r="K44" s="44">
        <f>T44</f>
        <v>4</v>
      </c>
      <c r="L44" s="44">
        <f>T44+U44</f>
        <v>9</v>
      </c>
      <c r="M44" s="44">
        <f>T44+U44+V44</f>
        <v>14</v>
      </c>
      <c r="N44" s="44">
        <f>T44+U44+V44+W44</f>
        <v>18</v>
      </c>
      <c r="O44" s="49">
        <f t="shared" si="3"/>
        <v>18</v>
      </c>
      <c r="P44" s="269">
        <f t="shared" si="4"/>
        <v>1</v>
      </c>
      <c r="Q44" s="283"/>
      <c r="R44" s="251"/>
      <c r="S44" s="206">
        <v>35</v>
      </c>
      <c r="T44" s="204">
        <v>4</v>
      </c>
      <c r="U44" s="204">
        <v>5</v>
      </c>
      <c r="V44" s="205">
        <v>5</v>
      </c>
      <c r="W44" s="205">
        <v>4</v>
      </c>
      <c r="X44" s="204">
        <f t="shared" si="5"/>
        <v>18</v>
      </c>
      <c r="Y44" s="98">
        <f t="shared" si="12"/>
        <v>0</v>
      </c>
      <c r="Z44" s="98">
        <f t="shared" si="6"/>
        <v>0</v>
      </c>
    </row>
    <row r="45" spans="1:26" ht="14.25" customHeight="1">
      <c r="A45" s="338"/>
      <c r="B45" s="348"/>
      <c r="C45" s="34"/>
      <c r="D45" s="131" t="s">
        <v>77</v>
      </c>
      <c r="E45" s="131" t="s">
        <v>78</v>
      </c>
      <c r="F45" s="43">
        <v>36</v>
      </c>
      <c r="G45" s="44">
        <v>19.238</v>
      </c>
      <c r="H45" s="44">
        <v>23</v>
      </c>
      <c r="I45" s="44">
        <v>23</v>
      </c>
      <c r="J45" s="49">
        <f t="shared" si="2"/>
        <v>23</v>
      </c>
      <c r="K45" s="44">
        <f>T45</f>
        <v>4</v>
      </c>
      <c r="L45" s="44">
        <f>T45+U45</f>
        <v>8</v>
      </c>
      <c r="M45" s="44">
        <f>T45+U45+V45</f>
        <v>12</v>
      </c>
      <c r="N45" s="44">
        <f>T45+U45+V45+W45</f>
        <v>16</v>
      </c>
      <c r="O45" s="49">
        <f t="shared" si="3"/>
        <v>16</v>
      </c>
      <c r="P45" s="269">
        <f t="shared" si="4"/>
        <v>0.6956521739130435</v>
      </c>
      <c r="Q45" s="283"/>
      <c r="R45" s="251"/>
      <c r="S45" s="206">
        <v>36</v>
      </c>
      <c r="T45" s="204">
        <v>4</v>
      </c>
      <c r="U45" s="204">
        <v>4</v>
      </c>
      <c r="V45" s="205">
        <v>4</v>
      </c>
      <c r="W45" s="205">
        <v>4</v>
      </c>
      <c r="X45" s="204">
        <f t="shared" si="5"/>
        <v>16</v>
      </c>
      <c r="Y45" s="98">
        <f t="shared" si="12"/>
        <v>0</v>
      </c>
      <c r="Z45" s="98">
        <f t="shared" si="6"/>
        <v>0</v>
      </c>
    </row>
    <row r="46" spans="1:26" ht="29.25" customHeight="1">
      <c r="A46" s="338"/>
      <c r="B46" s="348"/>
      <c r="C46" s="34" t="s">
        <v>30</v>
      </c>
      <c r="D46" s="323" t="s">
        <v>129</v>
      </c>
      <c r="E46" s="323"/>
      <c r="F46" s="43">
        <v>37</v>
      </c>
      <c r="G46" s="44">
        <v>3.47</v>
      </c>
      <c r="H46" s="44">
        <v>40</v>
      </c>
      <c r="I46" s="44">
        <v>40</v>
      </c>
      <c r="J46" s="49">
        <f t="shared" si="2"/>
        <v>40</v>
      </c>
      <c r="K46" s="44">
        <f>T46</f>
        <v>10</v>
      </c>
      <c r="L46" s="44">
        <f>T46+U46</f>
        <v>20</v>
      </c>
      <c r="M46" s="44">
        <f>T46+U46+V46</f>
        <v>30</v>
      </c>
      <c r="N46" s="44">
        <f>T46+U46+V46+W46</f>
        <v>40</v>
      </c>
      <c r="O46" s="49">
        <f t="shared" si="3"/>
        <v>40</v>
      </c>
      <c r="P46" s="269">
        <f t="shared" si="4"/>
        <v>1</v>
      </c>
      <c r="Q46" s="283"/>
      <c r="R46" s="251"/>
      <c r="S46" s="206">
        <v>37</v>
      </c>
      <c r="T46" s="204">
        <v>10</v>
      </c>
      <c r="U46" s="204">
        <v>10</v>
      </c>
      <c r="V46" s="205">
        <v>10</v>
      </c>
      <c r="W46" s="205">
        <v>10</v>
      </c>
      <c r="X46" s="204">
        <f t="shared" si="5"/>
        <v>40</v>
      </c>
      <c r="Y46" s="98">
        <f t="shared" si="12"/>
        <v>0</v>
      </c>
      <c r="Z46" s="98">
        <f t="shared" si="6"/>
        <v>0</v>
      </c>
    </row>
    <row r="47" spans="1:26" ht="15" customHeight="1">
      <c r="A47" s="338"/>
      <c r="B47" s="348"/>
      <c r="C47" s="34" t="s">
        <v>32</v>
      </c>
      <c r="D47" s="323" t="s">
        <v>130</v>
      </c>
      <c r="E47" s="323"/>
      <c r="F47" s="43">
        <v>38</v>
      </c>
      <c r="G47" s="44">
        <v>68.507</v>
      </c>
      <c r="H47" s="44">
        <v>67</v>
      </c>
      <c r="I47" s="44">
        <f>H47</f>
        <v>67</v>
      </c>
      <c r="J47" s="49">
        <f t="shared" si="2"/>
        <v>67</v>
      </c>
      <c r="K47" s="44">
        <f>T47</f>
        <v>20</v>
      </c>
      <c r="L47" s="44">
        <f>T47+U47</f>
        <v>35</v>
      </c>
      <c r="M47" s="44">
        <f>T47+U47+V47</f>
        <v>47</v>
      </c>
      <c r="N47" s="44">
        <f>T47+U47+V47+W47</f>
        <v>67</v>
      </c>
      <c r="O47" s="49">
        <f t="shared" si="3"/>
        <v>67</v>
      </c>
      <c r="P47" s="269">
        <f t="shared" si="4"/>
        <v>1</v>
      </c>
      <c r="Q47" s="283"/>
      <c r="R47" s="251"/>
      <c r="S47" s="206">
        <v>38</v>
      </c>
      <c r="T47" s="204">
        <v>20</v>
      </c>
      <c r="U47" s="204">
        <v>15</v>
      </c>
      <c r="V47" s="205">
        <v>12</v>
      </c>
      <c r="W47" s="205">
        <v>20</v>
      </c>
      <c r="X47" s="204">
        <f t="shared" si="5"/>
        <v>67</v>
      </c>
      <c r="Y47" s="98">
        <f t="shared" si="12"/>
        <v>0</v>
      </c>
      <c r="Z47" s="98">
        <f t="shared" si="6"/>
        <v>0</v>
      </c>
    </row>
    <row r="48" spans="1:26" ht="14.25" customHeight="1">
      <c r="A48" s="338"/>
      <c r="B48" s="348"/>
      <c r="C48" s="34" t="s">
        <v>33</v>
      </c>
      <c r="D48" s="323" t="s">
        <v>38</v>
      </c>
      <c r="E48" s="323"/>
      <c r="F48" s="43">
        <v>39</v>
      </c>
      <c r="G48" s="44"/>
      <c r="H48" s="44"/>
      <c r="I48" s="44"/>
      <c r="J48" s="49"/>
      <c r="K48" s="44"/>
      <c r="L48" s="44"/>
      <c r="M48" s="44"/>
      <c r="N48" s="44"/>
      <c r="O48" s="49">
        <f t="shared" si="3"/>
        <v>0</v>
      </c>
      <c r="P48" s="269"/>
      <c r="Q48" s="283"/>
      <c r="R48" s="251"/>
      <c r="S48" s="206">
        <v>39</v>
      </c>
      <c r="T48" s="204"/>
      <c r="U48" s="204"/>
      <c r="V48" s="205"/>
      <c r="W48" s="205"/>
      <c r="X48" s="204">
        <f t="shared" si="5"/>
        <v>0</v>
      </c>
      <c r="Y48" s="98">
        <f t="shared" si="12"/>
        <v>0</v>
      </c>
      <c r="Z48" s="98">
        <f t="shared" si="6"/>
        <v>0</v>
      </c>
    </row>
    <row r="49" spans="1:26" ht="39" customHeight="1">
      <c r="A49" s="338"/>
      <c r="B49" s="348"/>
      <c r="C49" s="34" t="s">
        <v>79</v>
      </c>
      <c r="D49" s="332" t="s">
        <v>260</v>
      </c>
      <c r="E49" s="333"/>
      <c r="F49" s="43">
        <v>40</v>
      </c>
      <c r="G49" s="44">
        <v>259.863</v>
      </c>
      <c r="H49" s="44">
        <v>330</v>
      </c>
      <c r="I49" s="44">
        <v>330</v>
      </c>
      <c r="J49" s="49">
        <f t="shared" si="2"/>
        <v>330</v>
      </c>
      <c r="K49" s="44">
        <f>K50+K51+K54</f>
        <v>60</v>
      </c>
      <c r="L49" s="44">
        <f>L50+L51+L54</f>
        <v>100</v>
      </c>
      <c r="M49" s="44">
        <f>M50+M51+M54</f>
        <v>213</v>
      </c>
      <c r="N49" s="44">
        <f>N50+N51+N54</f>
        <v>323</v>
      </c>
      <c r="O49" s="49">
        <f t="shared" si="3"/>
        <v>323</v>
      </c>
      <c r="P49" s="269">
        <f t="shared" si="4"/>
        <v>0.9787878787878788</v>
      </c>
      <c r="Q49" s="283"/>
      <c r="R49" s="251"/>
      <c r="S49" s="206">
        <v>40</v>
      </c>
      <c r="T49" s="44">
        <f>T50+T51+T54</f>
        <v>60</v>
      </c>
      <c r="U49" s="44">
        <f>U50+U51+U54</f>
        <v>40</v>
      </c>
      <c r="V49" s="44">
        <f>V50+V51+V54</f>
        <v>113</v>
      </c>
      <c r="W49" s="44">
        <f>W50+W51+W54</f>
        <v>110</v>
      </c>
      <c r="X49" s="204">
        <f t="shared" si="5"/>
        <v>323</v>
      </c>
      <c r="Y49" s="98">
        <f t="shared" si="12"/>
        <v>0</v>
      </c>
      <c r="Z49" s="98">
        <f t="shared" si="6"/>
        <v>0</v>
      </c>
    </row>
    <row r="50" spans="1:26" ht="35.25" customHeight="1">
      <c r="A50" s="338"/>
      <c r="B50" s="348"/>
      <c r="C50" s="34" t="s">
        <v>27</v>
      </c>
      <c r="D50" s="334" t="s">
        <v>80</v>
      </c>
      <c r="E50" s="334"/>
      <c r="F50" s="43">
        <v>41</v>
      </c>
      <c r="G50" s="44">
        <v>117.587</v>
      </c>
      <c r="H50" s="44">
        <v>200</v>
      </c>
      <c r="I50" s="44">
        <f>H50</f>
        <v>200</v>
      </c>
      <c r="J50" s="49">
        <f t="shared" si="2"/>
        <v>200</v>
      </c>
      <c r="K50" s="44">
        <f>T50</f>
        <v>30</v>
      </c>
      <c r="L50" s="44">
        <f>T50+U50</f>
        <v>40</v>
      </c>
      <c r="M50" s="44">
        <f>T50+U50+V50</f>
        <v>120</v>
      </c>
      <c r="N50" s="44">
        <f>T50+U50+V50+W50</f>
        <v>200</v>
      </c>
      <c r="O50" s="49">
        <f t="shared" si="3"/>
        <v>200</v>
      </c>
      <c r="P50" s="269">
        <f t="shared" si="4"/>
        <v>1</v>
      </c>
      <c r="Q50" s="283"/>
      <c r="R50" s="251"/>
      <c r="S50" s="206">
        <v>41</v>
      </c>
      <c r="T50" s="204">
        <v>30</v>
      </c>
      <c r="U50" s="204">
        <v>10</v>
      </c>
      <c r="V50" s="205">
        <v>80</v>
      </c>
      <c r="W50" s="205">
        <v>80</v>
      </c>
      <c r="X50" s="204">
        <f t="shared" si="5"/>
        <v>200</v>
      </c>
      <c r="Y50" s="98">
        <f t="shared" si="12"/>
        <v>0</v>
      </c>
      <c r="Z50" s="98">
        <f t="shared" si="6"/>
        <v>0</v>
      </c>
    </row>
    <row r="51" spans="1:26" ht="30" customHeight="1">
      <c r="A51" s="338"/>
      <c r="B51" s="348"/>
      <c r="C51" s="34" t="s">
        <v>81</v>
      </c>
      <c r="D51" s="332" t="s">
        <v>261</v>
      </c>
      <c r="E51" s="333"/>
      <c r="F51" s="43">
        <v>42</v>
      </c>
      <c r="G51" s="44">
        <v>0</v>
      </c>
      <c r="H51" s="44">
        <v>0</v>
      </c>
      <c r="I51" s="44">
        <f>I52+I53</f>
        <v>0</v>
      </c>
      <c r="J51" s="49"/>
      <c r="K51" s="44">
        <f>T51</f>
        <v>0</v>
      </c>
      <c r="L51" s="44">
        <f>T51+U51</f>
        <v>0</v>
      </c>
      <c r="M51" s="44">
        <f>T51+U51+V51</f>
        <v>0</v>
      </c>
      <c r="N51" s="44">
        <f>T51+U51+V51+W51</f>
        <v>0</v>
      </c>
      <c r="O51" s="49">
        <f t="shared" si="3"/>
        <v>0</v>
      </c>
      <c r="P51" s="269"/>
      <c r="Q51" s="283"/>
      <c r="R51" s="251"/>
      <c r="S51" s="206">
        <v>42</v>
      </c>
      <c r="T51" s="204"/>
      <c r="U51" s="204"/>
      <c r="V51" s="205"/>
      <c r="W51" s="205"/>
      <c r="X51" s="204">
        <f t="shared" si="5"/>
        <v>0</v>
      </c>
      <c r="Y51" s="98">
        <f t="shared" si="12"/>
        <v>0</v>
      </c>
      <c r="Z51" s="98">
        <f t="shared" si="6"/>
        <v>0</v>
      </c>
    </row>
    <row r="52" spans="1:26" ht="30" customHeight="1">
      <c r="A52" s="338"/>
      <c r="B52" s="348"/>
      <c r="C52" s="34"/>
      <c r="D52" s="135" t="s">
        <v>75</v>
      </c>
      <c r="E52" s="135" t="s">
        <v>82</v>
      </c>
      <c r="F52" s="43">
        <v>43</v>
      </c>
      <c r="G52" s="44"/>
      <c r="H52" s="44">
        <v>0</v>
      </c>
      <c r="I52" s="44"/>
      <c r="J52" s="49"/>
      <c r="K52" s="44">
        <f>T52</f>
        <v>0</v>
      </c>
      <c r="L52" s="44">
        <f>T52+U52</f>
        <v>0</v>
      </c>
      <c r="M52" s="44">
        <f>T52+U52+V52</f>
        <v>0</v>
      </c>
      <c r="N52" s="44">
        <f>T52+U52+V52+W52</f>
        <v>0</v>
      </c>
      <c r="O52" s="49">
        <f t="shared" si="3"/>
        <v>0</v>
      </c>
      <c r="P52" s="269"/>
      <c r="Q52" s="283"/>
      <c r="R52" s="251"/>
      <c r="S52" s="206">
        <v>43</v>
      </c>
      <c r="T52" s="204"/>
      <c r="U52" s="204"/>
      <c r="V52" s="205"/>
      <c r="W52" s="205"/>
      <c r="X52" s="204">
        <f t="shared" si="5"/>
        <v>0</v>
      </c>
      <c r="Y52" s="98">
        <f t="shared" si="12"/>
        <v>0</v>
      </c>
      <c r="Z52" s="98">
        <f t="shared" si="6"/>
        <v>0</v>
      </c>
    </row>
    <row r="53" spans="1:26" ht="22.5" customHeight="1">
      <c r="A53" s="338"/>
      <c r="B53" s="348"/>
      <c r="C53" s="34"/>
      <c r="D53" s="135" t="s">
        <v>77</v>
      </c>
      <c r="E53" s="135" t="s">
        <v>83</v>
      </c>
      <c r="F53" s="43">
        <v>44</v>
      </c>
      <c r="G53" s="44"/>
      <c r="H53" s="44">
        <v>0</v>
      </c>
      <c r="I53" s="44"/>
      <c r="J53" s="49"/>
      <c r="K53" s="44">
        <f>T53</f>
        <v>0</v>
      </c>
      <c r="L53" s="44">
        <f>T53+U53</f>
        <v>0</v>
      </c>
      <c r="M53" s="44">
        <f>T53+U53+V53</f>
        <v>0</v>
      </c>
      <c r="N53" s="44">
        <f>T53+U53+V53+W53</f>
        <v>0</v>
      </c>
      <c r="O53" s="49">
        <f t="shared" si="3"/>
        <v>0</v>
      </c>
      <c r="P53" s="269"/>
      <c r="Q53" s="283"/>
      <c r="R53" s="251"/>
      <c r="S53" s="206">
        <v>44</v>
      </c>
      <c r="T53" s="204"/>
      <c r="U53" s="204"/>
      <c r="V53" s="205"/>
      <c r="W53" s="205"/>
      <c r="X53" s="204">
        <f t="shared" si="5"/>
        <v>0</v>
      </c>
      <c r="Y53" s="98">
        <f t="shared" si="12"/>
        <v>0</v>
      </c>
      <c r="Z53" s="98">
        <f t="shared" si="6"/>
        <v>0</v>
      </c>
    </row>
    <row r="54" spans="1:26" ht="15" customHeight="1">
      <c r="A54" s="338"/>
      <c r="B54" s="348"/>
      <c r="C54" s="34" t="s">
        <v>30</v>
      </c>
      <c r="D54" s="334" t="s">
        <v>84</v>
      </c>
      <c r="E54" s="334"/>
      <c r="F54" s="43">
        <v>45</v>
      </c>
      <c r="G54" s="44">
        <v>142.276</v>
      </c>
      <c r="H54" s="44">
        <v>130</v>
      </c>
      <c r="I54" s="44">
        <v>130</v>
      </c>
      <c r="J54" s="49">
        <f t="shared" si="2"/>
        <v>130</v>
      </c>
      <c r="K54" s="44">
        <f>T54</f>
        <v>30</v>
      </c>
      <c r="L54" s="44">
        <f>T54+U54</f>
        <v>60</v>
      </c>
      <c r="M54" s="44">
        <f>T54+U54+V54</f>
        <v>93</v>
      </c>
      <c r="N54" s="44">
        <f>T54+U54+V54+W54</f>
        <v>123</v>
      </c>
      <c r="O54" s="49">
        <f t="shared" si="3"/>
        <v>123</v>
      </c>
      <c r="P54" s="269">
        <f t="shared" si="4"/>
        <v>0.9461538461538461</v>
      </c>
      <c r="Q54" s="283"/>
      <c r="R54" s="251"/>
      <c r="S54" s="206">
        <v>45</v>
      </c>
      <c r="T54" s="204">
        <v>30</v>
      </c>
      <c r="U54" s="204">
        <v>30</v>
      </c>
      <c r="V54" s="205">
        <v>33</v>
      </c>
      <c r="W54" s="205">
        <v>30</v>
      </c>
      <c r="X54" s="204">
        <f t="shared" si="5"/>
        <v>123</v>
      </c>
      <c r="Y54" s="98">
        <f t="shared" si="12"/>
        <v>0</v>
      </c>
      <c r="Z54" s="98">
        <f t="shared" si="6"/>
        <v>0</v>
      </c>
    </row>
    <row r="55" spans="1:26" ht="72" customHeight="1">
      <c r="A55" s="338"/>
      <c r="B55" s="348"/>
      <c r="C55" s="34" t="s">
        <v>131</v>
      </c>
      <c r="D55" s="334" t="s">
        <v>361</v>
      </c>
      <c r="E55" s="334"/>
      <c r="F55" s="43">
        <v>46</v>
      </c>
      <c r="G55" s="44">
        <v>212.148</v>
      </c>
      <c r="H55" s="44">
        <v>239</v>
      </c>
      <c r="I55" s="44">
        <f aca="true" t="shared" si="15" ref="I55:N55">I56+I57+I59+I66+I71+I72+I76+I77+I78+I87</f>
        <v>239</v>
      </c>
      <c r="J55" s="49">
        <f t="shared" si="2"/>
        <v>239</v>
      </c>
      <c r="K55" s="44">
        <f t="shared" si="15"/>
        <v>53</v>
      </c>
      <c r="L55" s="44">
        <f t="shared" si="15"/>
        <v>113</v>
      </c>
      <c r="M55" s="44">
        <f t="shared" si="15"/>
        <v>173</v>
      </c>
      <c r="N55" s="44">
        <f t="shared" si="15"/>
        <v>231</v>
      </c>
      <c r="O55" s="49">
        <f t="shared" si="3"/>
        <v>231</v>
      </c>
      <c r="P55" s="269">
        <f t="shared" si="4"/>
        <v>0.9665271966527197</v>
      </c>
      <c r="Q55" s="283"/>
      <c r="R55" s="251"/>
      <c r="S55" s="206">
        <v>46</v>
      </c>
      <c r="T55" s="44">
        <f>T56+T57+T59+T66+T71+T72+T76+T77+T78+T87</f>
        <v>53</v>
      </c>
      <c r="U55" s="44">
        <f>U56+U57+U59+U66+U71+U72+U76+U77+U78+U87</f>
        <v>60</v>
      </c>
      <c r="V55" s="44">
        <f>V56+V57+V59+V66+V71+V72+V76+V77+V78+V87</f>
        <v>60</v>
      </c>
      <c r="W55" s="44">
        <f>W56+W57+W59+W66+W71+W72+W76+W77+W78+W87</f>
        <v>58</v>
      </c>
      <c r="X55" s="204">
        <f t="shared" si="5"/>
        <v>231</v>
      </c>
      <c r="Y55" s="98">
        <f t="shared" si="12"/>
        <v>0</v>
      </c>
      <c r="Z55" s="98">
        <f t="shared" si="6"/>
        <v>0</v>
      </c>
    </row>
    <row r="56" spans="1:26" ht="14.25" customHeight="1">
      <c r="A56" s="338"/>
      <c r="B56" s="348"/>
      <c r="C56" s="34" t="s">
        <v>27</v>
      </c>
      <c r="D56" s="334" t="s">
        <v>132</v>
      </c>
      <c r="E56" s="334"/>
      <c r="F56" s="43">
        <v>47</v>
      </c>
      <c r="G56" s="44">
        <v>0</v>
      </c>
      <c r="H56" s="44"/>
      <c r="I56" s="44"/>
      <c r="J56" s="49"/>
      <c r="K56" s="44"/>
      <c r="L56" s="44"/>
      <c r="M56" s="44"/>
      <c r="N56" s="44"/>
      <c r="O56" s="49">
        <f t="shared" si="3"/>
        <v>0</v>
      </c>
      <c r="P56" s="269"/>
      <c r="Q56" s="283"/>
      <c r="R56" s="251"/>
      <c r="S56" s="206">
        <v>47</v>
      </c>
      <c r="T56" s="204"/>
      <c r="U56" s="204"/>
      <c r="V56" s="205"/>
      <c r="W56" s="205"/>
      <c r="X56" s="204">
        <f t="shared" si="5"/>
        <v>0</v>
      </c>
      <c r="Y56" s="98">
        <f t="shared" si="12"/>
        <v>0</v>
      </c>
      <c r="Z56" s="98">
        <f t="shared" si="6"/>
        <v>0</v>
      </c>
    </row>
    <row r="57" spans="1:26" ht="30" customHeight="1">
      <c r="A57" s="338"/>
      <c r="B57" s="348"/>
      <c r="C57" s="34" t="s">
        <v>28</v>
      </c>
      <c r="D57" s="334" t="s">
        <v>133</v>
      </c>
      <c r="E57" s="334"/>
      <c r="F57" s="43">
        <v>48</v>
      </c>
      <c r="G57" s="44">
        <v>15.896</v>
      </c>
      <c r="H57" s="44">
        <v>16</v>
      </c>
      <c r="I57" s="44">
        <f>H57</f>
        <v>16</v>
      </c>
      <c r="J57" s="49">
        <f t="shared" si="2"/>
        <v>16</v>
      </c>
      <c r="K57" s="44">
        <f>T57</f>
        <v>4</v>
      </c>
      <c r="L57" s="44">
        <f>T57+U57</f>
        <v>8</v>
      </c>
      <c r="M57" s="44">
        <f>T57+U57+V57</f>
        <v>12</v>
      </c>
      <c r="N57" s="44">
        <f>T57+U57+V57+W57</f>
        <v>16</v>
      </c>
      <c r="O57" s="49">
        <f t="shared" si="3"/>
        <v>16</v>
      </c>
      <c r="P57" s="269">
        <f t="shared" si="4"/>
        <v>1</v>
      </c>
      <c r="Q57" s="283"/>
      <c r="R57" s="251"/>
      <c r="S57" s="206">
        <v>48</v>
      </c>
      <c r="T57" s="204">
        <v>4</v>
      </c>
      <c r="U57" s="204">
        <v>4</v>
      </c>
      <c r="V57" s="205">
        <v>4</v>
      </c>
      <c r="W57" s="205">
        <v>4</v>
      </c>
      <c r="X57" s="204">
        <f t="shared" si="5"/>
        <v>16</v>
      </c>
      <c r="Y57" s="98">
        <f t="shared" si="12"/>
        <v>0</v>
      </c>
      <c r="Z57" s="98">
        <f t="shared" si="6"/>
        <v>0</v>
      </c>
    </row>
    <row r="58" spans="1:26" ht="30" customHeight="1">
      <c r="A58" s="338"/>
      <c r="B58" s="348"/>
      <c r="C58" s="34"/>
      <c r="D58" s="138" t="s">
        <v>75</v>
      </c>
      <c r="E58" s="138" t="s">
        <v>85</v>
      </c>
      <c r="F58" s="43">
        <v>49</v>
      </c>
      <c r="G58" s="44">
        <v>0</v>
      </c>
      <c r="H58" s="44"/>
      <c r="I58" s="44"/>
      <c r="J58" s="49"/>
      <c r="K58" s="44"/>
      <c r="L58" s="44"/>
      <c r="M58" s="44"/>
      <c r="N58" s="44"/>
      <c r="O58" s="49">
        <f t="shared" si="3"/>
        <v>0</v>
      </c>
      <c r="P58" s="269"/>
      <c r="Q58" s="283"/>
      <c r="R58" s="251"/>
      <c r="S58" s="206">
        <v>49</v>
      </c>
      <c r="T58" s="204"/>
      <c r="U58" s="204"/>
      <c r="V58" s="205"/>
      <c r="W58" s="205"/>
      <c r="X58" s="204">
        <f t="shared" si="5"/>
        <v>0</v>
      </c>
      <c r="Y58" s="98">
        <f t="shared" si="12"/>
        <v>0</v>
      </c>
      <c r="Z58" s="98">
        <f t="shared" si="6"/>
        <v>0</v>
      </c>
    </row>
    <row r="59" spans="1:26" ht="39" customHeight="1">
      <c r="A59" s="338"/>
      <c r="B59" s="348"/>
      <c r="C59" s="34" t="s">
        <v>30</v>
      </c>
      <c r="D59" s="332" t="s">
        <v>262</v>
      </c>
      <c r="E59" s="333"/>
      <c r="F59" s="43">
        <v>50</v>
      </c>
      <c r="G59" s="44">
        <v>14.791</v>
      </c>
      <c r="H59" s="44">
        <v>21</v>
      </c>
      <c r="I59" s="44">
        <v>21</v>
      </c>
      <c r="J59" s="49">
        <f t="shared" si="2"/>
        <v>21</v>
      </c>
      <c r="K59" s="44">
        <f>K60+K62</f>
        <v>3</v>
      </c>
      <c r="L59" s="44">
        <f>L60+L62</f>
        <v>8</v>
      </c>
      <c r="M59" s="44">
        <f>M60+M62</f>
        <v>13</v>
      </c>
      <c r="N59" s="44">
        <f>N60+N62</f>
        <v>18</v>
      </c>
      <c r="O59" s="49">
        <f t="shared" si="3"/>
        <v>18</v>
      </c>
      <c r="P59" s="269">
        <f t="shared" si="4"/>
        <v>0.8571428571428571</v>
      </c>
      <c r="Q59" s="283"/>
      <c r="R59" s="251"/>
      <c r="S59" s="206">
        <v>50</v>
      </c>
      <c r="T59" s="44">
        <f>T60+T62</f>
        <v>3</v>
      </c>
      <c r="U59" s="44">
        <f>U60+U62</f>
        <v>5</v>
      </c>
      <c r="V59" s="44">
        <f>V60+V62</f>
        <v>5</v>
      </c>
      <c r="W59" s="44">
        <f>W60+W62</f>
        <v>5</v>
      </c>
      <c r="X59" s="204">
        <f t="shared" si="5"/>
        <v>18</v>
      </c>
      <c r="Y59" s="98">
        <f t="shared" si="12"/>
        <v>0</v>
      </c>
      <c r="Z59" s="98">
        <f t="shared" si="6"/>
        <v>0</v>
      </c>
    </row>
    <row r="60" spans="1:26" ht="15">
      <c r="A60" s="338"/>
      <c r="B60" s="348"/>
      <c r="C60" s="34"/>
      <c r="D60" s="138" t="s">
        <v>124</v>
      </c>
      <c r="E60" s="138" t="s">
        <v>158</v>
      </c>
      <c r="F60" s="43">
        <v>51</v>
      </c>
      <c r="G60" s="44">
        <v>4.319</v>
      </c>
      <c r="H60" s="44">
        <v>8</v>
      </c>
      <c r="I60" s="44">
        <v>8</v>
      </c>
      <c r="J60" s="49">
        <f t="shared" si="2"/>
        <v>8</v>
      </c>
      <c r="K60" s="44">
        <f>T60</f>
        <v>1</v>
      </c>
      <c r="L60" s="44">
        <f>T60+U60</f>
        <v>3</v>
      </c>
      <c r="M60" s="44">
        <f>T60+U60+V60</f>
        <v>5</v>
      </c>
      <c r="N60" s="44">
        <f>T60+U60+V60+W60</f>
        <v>8</v>
      </c>
      <c r="O60" s="49">
        <f t="shared" si="3"/>
        <v>8</v>
      </c>
      <c r="P60" s="269">
        <f t="shared" si="4"/>
        <v>1</v>
      </c>
      <c r="Q60" s="283"/>
      <c r="R60" s="251"/>
      <c r="S60" s="206">
        <v>51</v>
      </c>
      <c r="T60" s="204">
        <v>1</v>
      </c>
      <c r="U60" s="204">
        <v>2</v>
      </c>
      <c r="V60" s="205">
        <v>2</v>
      </c>
      <c r="W60" s="205">
        <v>3</v>
      </c>
      <c r="X60" s="204">
        <f t="shared" si="5"/>
        <v>8</v>
      </c>
      <c r="Y60" s="98">
        <f t="shared" si="12"/>
        <v>0</v>
      </c>
      <c r="Z60" s="98">
        <f t="shared" si="6"/>
        <v>0</v>
      </c>
    </row>
    <row r="61" spans="1:26" ht="27.75" customHeight="1">
      <c r="A61" s="338"/>
      <c r="B61" s="348"/>
      <c r="C61" s="34"/>
      <c r="D61" s="138"/>
      <c r="E61" s="133" t="s">
        <v>233</v>
      </c>
      <c r="F61" s="43">
        <v>52</v>
      </c>
      <c r="G61" s="44">
        <v>0</v>
      </c>
      <c r="H61" s="44"/>
      <c r="I61" s="44"/>
      <c r="J61" s="49"/>
      <c r="K61" s="44"/>
      <c r="L61" s="44"/>
      <c r="M61" s="44"/>
      <c r="N61" s="44"/>
      <c r="O61" s="49">
        <f t="shared" si="3"/>
        <v>0</v>
      </c>
      <c r="P61" s="269"/>
      <c r="Q61" s="283"/>
      <c r="R61" s="251"/>
      <c r="S61" s="206">
        <v>52</v>
      </c>
      <c r="T61" s="204"/>
      <c r="U61" s="204"/>
      <c r="V61" s="205"/>
      <c r="W61" s="205"/>
      <c r="X61" s="204">
        <f t="shared" si="5"/>
        <v>0</v>
      </c>
      <c r="Y61" s="98">
        <f t="shared" si="12"/>
        <v>0</v>
      </c>
      <c r="Z61" s="98">
        <f t="shared" si="6"/>
        <v>0</v>
      </c>
    </row>
    <row r="62" spans="1:26" ht="30" customHeight="1">
      <c r="A62" s="338"/>
      <c r="B62" s="348"/>
      <c r="C62" s="34"/>
      <c r="D62" s="138" t="s">
        <v>134</v>
      </c>
      <c r="E62" s="138" t="s">
        <v>159</v>
      </c>
      <c r="F62" s="43">
        <v>53</v>
      </c>
      <c r="G62" s="44">
        <v>10.472</v>
      </c>
      <c r="H62" s="44">
        <v>13</v>
      </c>
      <c r="I62" s="44">
        <f>H62</f>
        <v>13</v>
      </c>
      <c r="J62" s="49">
        <f t="shared" si="2"/>
        <v>13</v>
      </c>
      <c r="K62" s="44">
        <f>T62</f>
        <v>2</v>
      </c>
      <c r="L62" s="44">
        <f>T62+U62</f>
        <v>5</v>
      </c>
      <c r="M62" s="44">
        <f>T62+U62+V62</f>
        <v>8</v>
      </c>
      <c r="N62" s="44">
        <f>T62+U62+V62+W62</f>
        <v>10</v>
      </c>
      <c r="O62" s="49">
        <f t="shared" si="3"/>
        <v>10</v>
      </c>
      <c r="P62" s="269">
        <f t="shared" si="4"/>
        <v>0.7692307692307693</v>
      </c>
      <c r="Q62" s="283"/>
      <c r="R62" s="251"/>
      <c r="S62" s="206">
        <v>53</v>
      </c>
      <c r="T62" s="204">
        <v>2</v>
      </c>
      <c r="U62" s="204">
        <v>3</v>
      </c>
      <c r="V62" s="205">
        <v>3</v>
      </c>
      <c r="W62" s="205">
        <v>2</v>
      </c>
      <c r="X62" s="204">
        <f t="shared" si="5"/>
        <v>10</v>
      </c>
      <c r="Y62" s="98">
        <f t="shared" si="12"/>
        <v>0</v>
      </c>
      <c r="Z62" s="98">
        <f t="shared" si="6"/>
        <v>0</v>
      </c>
    </row>
    <row r="63" spans="1:26" ht="51.75" customHeight="1">
      <c r="A63" s="338"/>
      <c r="B63" s="348"/>
      <c r="C63" s="34"/>
      <c r="D63" s="138"/>
      <c r="E63" s="133" t="s">
        <v>231</v>
      </c>
      <c r="F63" s="43">
        <v>54</v>
      </c>
      <c r="G63" s="44">
        <v>0</v>
      </c>
      <c r="H63" s="44"/>
      <c r="I63" s="44"/>
      <c r="J63" s="49"/>
      <c r="K63" s="44"/>
      <c r="L63" s="44"/>
      <c r="M63" s="44"/>
      <c r="N63" s="44"/>
      <c r="O63" s="49">
        <f t="shared" si="3"/>
        <v>0</v>
      </c>
      <c r="P63" s="269"/>
      <c r="Q63" s="283"/>
      <c r="R63" s="251"/>
      <c r="S63" s="206">
        <v>54</v>
      </c>
      <c r="T63" s="204"/>
      <c r="U63" s="204"/>
      <c r="V63" s="205"/>
      <c r="W63" s="205"/>
      <c r="X63" s="204">
        <f t="shared" si="5"/>
        <v>0</v>
      </c>
      <c r="Y63" s="98">
        <f t="shared" si="12"/>
        <v>0</v>
      </c>
      <c r="Z63" s="98">
        <f t="shared" si="6"/>
        <v>0</v>
      </c>
    </row>
    <row r="64" spans="1:26" ht="79.5" customHeight="1">
      <c r="A64" s="338"/>
      <c r="B64" s="348"/>
      <c r="C64" s="34"/>
      <c r="D64" s="138"/>
      <c r="E64" s="133" t="s">
        <v>232</v>
      </c>
      <c r="F64" s="43">
        <v>55</v>
      </c>
      <c r="G64" s="44">
        <v>0</v>
      </c>
      <c r="H64" s="44"/>
      <c r="I64" s="44"/>
      <c r="J64" s="49"/>
      <c r="K64" s="44"/>
      <c r="L64" s="44"/>
      <c r="M64" s="44"/>
      <c r="N64" s="44"/>
      <c r="O64" s="49">
        <f t="shared" si="3"/>
        <v>0</v>
      </c>
      <c r="P64" s="269"/>
      <c r="Q64" s="283"/>
      <c r="R64" s="251"/>
      <c r="S64" s="206">
        <v>55</v>
      </c>
      <c r="T64" s="204"/>
      <c r="U64" s="204"/>
      <c r="V64" s="205"/>
      <c r="W64" s="205"/>
      <c r="X64" s="204">
        <f t="shared" si="5"/>
        <v>0</v>
      </c>
      <c r="Y64" s="98">
        <f t="shared" si="12"/>
        <v>0</v>
      </c>
      <c r="Z64" s="98">
        <f t="shared" si="6"/>
        <v>0</v>
      </c>
    </row>
    <row r="65" spans="1:26" ht="13.5" customHeight="1">
      <c r="A65" s="338"/>
      <c r="B65" s="348"/>
      <c r="C65" s="34"/>
      <c r="D65" s="138"/>
      <c r="E65" s="133" t="s">
        <v>214</v>
      </c>
      <c r="F65" s="43">
        <v>56</v>
      </c>
      <c r="G65" s="44">
        <v>0</v>
      </c>
      <c r="H65" s="44"/>
      <c r="I65" s="44"/>
      <c r="J65" s="49"/>
      <c r="K65" s="44"/>
      <c r="L65" s="44"/>
      <c r="M65" s="44"/>
      <c r="N65" s="44"/>
      <c r="O65" s="49">
        <f t="shared" si="3"/>
        <v>0</v>
      </c>
      <c r="P65" s="269"/>
      <c r="Q65" s="283"/>
      <c r="R65" s="251"/>
      <c r="S65" s="206">
        <v>56</v>
      </c>
      <c r="T65" s="204"/>
      <c r="U65" s="204"/>
      <c r="V65" s="205"/>
      <c r="W65" s="205"/>
      <c r="X65" s="204">
        <f t="shared" si="5"/>
        <v>0</v>
      </c>
      <c r="Y65" s="98">
        <f t="shared" si="12"/>
        <v>0</v>
      </c>
      <c r="Z65" s="98">
        <f t="shared" si="6"/>
        <v>0</v>
      </c>
    </row>
    <row r="66" spans="1:26" ht="30" customHeight="1">
      <c r="A66" s="338"/>
      <c r="B66" s="348"/>
      <c r="C66" s="34" t="s">
        <v>32</v>
      </c>
      <c r="D66" s="323" t="s">
        <v>380</v>
      </c>
      <c r="E66" s="331"/>
      <c r="F66" s="43">
        <v>57</v>
      </c>
      <c r="G66" s="44">
        <v>3.974</v>
      </c>
      <c r="H66" s="44">
        <v>5</v>
      </c>
      <c r="I66" s="44">
        <v>5</v>
      </c>
      <c r="J66" s="49">
        <f t="shared" si="2"/>
        <v>5</v>
      </c>
      <c r="K66" s="44">
        <f>K67+K68+K69+K70</f>
        <v>1</v>
      </c>
      <c r="L66" s="44">
        <f>L67+L68+L69+L70</f>
        <v>2</v>
      </c>
      <c r="M66" s="44">
        <f>M67+M68+M69+M70</f>
        <v>3</v>
      </c>
      <c r="N66" s="44">
        <f>N67+N68+N69+N70</f>
        <v>5</v>
      </c>
      <c r="O66" s="49">
        <f t="shared" si="3"/>
        <v>5</v>
      </c>
      <c r="P66" s="269">
        <f t="shared" si="4"/>
        <v>1</v>
      </c>
      <c r="Q66" s="283"/>
      <c r="R66" s="251"/>
      <c r="S66" s="206">
        <v>57</v>
      </c>
      <c r="T66" s="44">
        <f>T67+T68+T69+T70</f>
        <v>1</v>
      </c>
      <c r="U66" s="44">
        <f>U67+U68+U69+U70</f>
        <v>1</v>
      </c>
      <c r="V66" s="44">
        <f>V67+V68+V69+V70</f>
        <v>1</v>
      </c>
      <c r="W66" s="44">
        <f>W67+W68+W69+W70</f>
        <v>2</v>
      </c>
      <c r="X66" s="204">
        <f t="shared" si="5"/>
        <v>5</v>
      </c>
      <c r="Y66" s="98">
        <f t="shared" si="12"/>
        <v>0</v>
      </c>
      <c r="Z66" s="98">
        <f t="shared" si="6"/>
        <v>0</v>
      </c>
    </row>
    <row r="67" spans="1:26" ht="30" customHeight="1">
      <c r="A67" s="338"/>
      <c r="B67" s="348"/>
      <c r="C67" s="34"/>
      <c r="D67" s="131" t="s">
        <v>215</v>
      </c>
      <c r="E67" s="271" t="s">
        <v>376</v>
      </c>
      <c r="F67" s="43">
        <v>58</v>
      </c>
      <c r="G67" s="44">
        <v>0</v>
      </c>
      <c r="H67" s="44"/>
      <c r="I67" s="44"/>
      <c r="J67" s="49"/>
      <c r="K67" s="44"/>
      <c r="L67" s="44"/>
      <c r="M67" s="44"/>
      <c r="N67" s="44"/>
      <c r="O67" s="49">
        <f t="shared" si="3"/>
        <v>0</v>
      </c>
      <c r="P67" s="269"/>
      <c r="Q67" s="283"/>
      <c r="R67" s="251"/>
      <c r="S67" s="206">
        <v>58</v>
      </c>
      <c r="T67" s="204"/>
      <c r="U67" s="204"/>
      <c r="V67" s="205"/>
      <c r="W67" s="205"/>
      <c r="X67" s="204">
        <f t="shared" si="5"/>
        <v>0</v>
      </c>
      <c r="Y67" s="98">
        <f t="shared" si="12"/>
        <v>0</v>
      </c>
      <c r="Z67" s="98">
        <f t="shared" si="6"/>
        <v>0</v>
      </c>
    </row>
    <row r="68" spans="1:26" ht="40.5" customHeight="1">
      <c r="A68" s="338"/>
      <c r="B68" s="348"/>
      <c r="C68" s="34"/>
      <c r="D68" s="131" t="s">
        <v>216</v>
      </c>
      <c r="E68" s="271" t="s">
        <v>377</v>
      </c>
      <c r="F68" s="43">
        <v>59</v>
      </c>
      <c r="G68" s="44">
        <v>0</v>
      </c>
      <c r="H68" s="44"/>
      <c r="I68" s="44"/>
      <c r="J68" s="49"/>
      <c r="K68" s="44"/>
      <c r="L68" s="44"/>
      <c r="M68" s="44"/>
      <c r="N68" s="44"/>
      <c r="O68" s="49">
        <f t="shared" si="3"/>
        <v>0</v>
      </c>
      <c r="P68" s="269"/>
      <c r="Q68" s="283"/>
      <c r="R68" s="251"/>
      <c r="S68" s="206">
        <v>59</v>
      </c>
      <c r="T68" s="204"/>
      <c r="U68" s="204"/>
      <c r="V68" s="205"/>
      <c r="W68" s="205"/>
      <c r="X68" s="204">
        <f t="shared" si="5"/>
        <v>0</v>
      </c>
      <c r="Y68" s="98">
        <f t="shared" si="12"/>
        <v>0</v>
      </c>
      <c r="Z68" s="98">
        <f t="shared" si="6"/>
        <v>0</v>
      </c>
    </row>
    <row r="69" spans="1:26" ht="15" customHeight="1">
      <c r="A69" s="338"/>
      <c r="B69" s="348"/>
      <c r="C69" s="34"/>
      <c r="D69" s="131" t="s">
        <v>217</v>
      </c>
      <c r="E69" s="272" t="s">
        <v>378</v>
      </c>
      <c r="F69" s="43">
        <v>60</v>
      </c>
      <c r="G69" s="44">
        <v>0</v>
      </c>
      <c r="H69" s="44"/>
      <c r="I69" s="44"/>
      <c r="J69" s="49"/>
      <c r="K69" s="44"/>
      <c r="L69" s="44"/>
      <c r="M69" s="44"/>
      <c r="N69" s="44"/>
      <c r="O69" s="49">
        <f t="shared" si="3"/>
        <v>0</v>
      </c>
      <c r="P69" s="269"/>
      <c r="Q69" s="283"/>
      <c r="R69" s="251"/>
      <c r="S69" s="206">
        <v>60</v>
      </c>
      <c r="T69" s="204"/>
      <c r="U69" s="204"/>
      <c r="V69" s="205"/>
      <c r="W69" s="205"/>
      <c r="X69" s="204">
        <f t="shared" si="5"/>
        <v>0</v>
      </c>
      <c r="Y69" s="98">
        <f t="shared" si="12"/>
        <v>0</v>
      </c>
      <c r="Z69" s="98">
        <f t="shared" si="6"/>
        <v>0</v>
      </c>
    </row>
    <row r="70" spans="1:26" ht="29.25" customHeight="1">
      <c r="A70" s="338"/>
      <c r="B70" s="348"/>
      <c r="C70" s="34"/>
      <c r="D70" s="131" t="s">
        <v>218</v>
      </c>
      <c r="E70" s="271" t="s">
        <v>379</v>
      </c>
      <c r="F70" s="43">
        <v>61</v>
      </c>
      <c r="G70" s="44">
        <v>3.974</v>
      </c>
      <c r="H70" s="44">
        <v>5</v>
      </c>
      <c r="I70" s="44">
        <v>5</v>
      </c>
      <c r="J70" s="49">
        <f t="shared" si="2"/>
        <v>5</v>
      </c>
      <c r="K70" s="44">
        <f>T70</f>
        <v>1</v>
      </c>
      <c r="L70" s="44">
        <f>T70+U70</f>
        <v>2</v>
      </c>
      <c r="M70" s="44">
        <f>T70+U70+V70</f>
        <v>3</v>
      </c>
      <c r="N70" s="44">
        <f>T70+U70+V70+W70</f>
        <v>5</v>
      </c>
      <c r="O70" s="49">
        <f t="shared" si="3"/>
        <v>5</v>
      </c>
      <c r="P70" s="269">
        <f t="shared" si="4"/>
        <v>1</v>
      </c>
      <c r="Q70" s="283"/>
      <c r="R70" s="251"/>
      <c r="S70" s="206">
        <v>61</v>
      </c>
      <c r="T70" s="204">
        <v>1</v>
      </c>
      <c r="U70" s="204">
        <v>1</v>
      </c>
      <c r="V70" s="205">
        <v>1</v>
      </c>
      <c r="W70" s="205">
        <v>2</v>
      </c>
      <c r="X70" s="204">
        <f t="shared" si="5"/>
        <v>5</v>
      </c>
      <c r="Y70" s="98">
        <f t="shared" si="12"/>
        <v>0</v>
      </c>
      <c r="Z70" s="98">
        <f t="shared" si="6"/>
        <v>0</v>
      </c>
    </row>
    <row r="71" spans="1:26" ht="30" customHeight="1">
      <c r="A71" s="338"/>
      <c r="B71" s="348"/>
      <c r="C71" s="34" t="s">
        <v>33</v>
      </c>
      <c r="D71" s="323" t="s">
        <v>135</v>
      </c>
      <c r="E71" s="323"/>
      <c r="F71" s="43">
        <v>62</v>
      </c>
      <c r="G71" s="44">
        <v>0</v>
      </c>
      <c r="H71" s="44"/>
      <c r="I71" s="44"/>
      <c r="J71" s="49"/>
      <c r="K71" s="44"/>
      <c r="L71" s="44"/>
      <c r="M71" s="44"/>
      <c r="N71" s="44"/>
      <c r="O71" s="49">
        <f t="shared" si="3"/>
        <v>0</v>
      </c>
      <c r="P71" s="269"/>
      <c r="Q71" s="283"/>
      <c r="R71" s="251"/>
      <c r="S71" s="206">
        <v>62</v>
      </c>
      <c r="T71" s="204"/>
      <c r="U71" s="204"/>
      <c r="V71" s="205"/>
      <c r="W71" s="205"/>
      <c r="X71" s="204">
        <f t="shared" si="5"/>
        <v>0</v>
      </c>
      <c r="Y71" s="98">
        <f t="shared" si="12"/>
        <v>0</v>
      </c>
      <c r="Z71" s="98">
        <f t="shared" si="6"/>
        <v>0</v>
      </c>
    </row>
    <row r="72" spans="1:26" ht="30" customHeight="1">
      <c r="A72" s="338"/>
      <c r="B72" s="348"/>
      <c r="C72" s="34" t="s">
        <v>39</v>
      </c>
      <c r="D72" s="323" t="s">
        <v>321</v>
      </c>
      <c r="E72" s="323"/>
      <c r="F72" s="43">
        <v>63</v>
      </c>
      <c r="G72" s="44">
        <v>1.714</v>
      </c>
      <c r="H72" s="44">
        <v>4</v>
      </c>
      <c r="I72" s="44">
        <v>4</v>
      </c>
      <c r="J72" s="49">
        <f t="shared" si="2"/>
        <v>4</v>
      </c>
      <c r="K72" s="44">
        <f>K73</f>
        <v>1</v>
      </c>
      <c r="L72" s="44">
        <f>L73</f>
        <v>2</v>
      </c>
      <c r="M72" s="44">
        <f>M73</f>
        <v>3</v>
      </c>
      <c r="N72" s="44">
        <f>N73</f>
        <v>4</v>
      </c>
      <c r="O72" s="49">
        <f t="shared" si="3"/>
        <v>4</v>
      </c>
      <c r="P72" s="269">
        <f t="shared" si="4"/>
        <v>1</v>
      </c>
      <c r="Q72" s="283"/>
      <c r="R72" s="251"/>
      <c r="S72" s="206">
        <v>63</v>
      </c>
      <c r="T72" s="44">
        <f>T73</f>
        <v>1</v>
      </c>
      <c r="U72" s="44">
        <f>U73</f>
        <v>1</v>
      </c>
      <c r="V72" s="44">
        <f>V73</f>
        <v>1</v>
      </c>
      <c r="W72" s="44">
        <f>W73</f>
        <v>1</v>
      </c>
      <c r="X72" s="204">
        <f t="shared" si="5"/>
        <v>4</v>
      </c>
      <c r="Y72" s="98">
        <f t="shared" si="12"/>
        <v>0</v>
      </c>
      <c r="Z72" s="98">
        <f t="shared" si="6"/>
        <v>0</v>
      </c>
    </row>
    <row r="73" spans="1:26" ht="28.5" customHeight="1">
      <c r="A73" s="338"/>
      <c r="B73" s="348"/>
      <c r="C73" s="34"/>
      <c r="D73" s="323" t="s">
        <v>263</v>
      </c>
      <c r="E73" s="323"/>
      <c r="F73" s="43">
        <v>64</v>
      </c>
      <c r="G73" s="44">
        <v>0</v>
      </c>
      <c r="H73" s="44">
        <v>4</v>
      </c>
      <c r="I73" s="44">
        <v>4</v>
      </c>
      <c r="J73" s="49">
        <f t="shared" si="2"/>
        <v>4</v>
      </c>
      <c r="K73" s="44">
        <f>K74+K75</f>
        <v>1</v>
      </c>
      <c r="L73" s="44">
        <f>L74+L75</f>
        <v>2</v>
      </c>
      <c r="M73" s="44">
        <f>M74+M75</f>
        <v>3</v>
      </c>
      <c r="N73" s="44">
        <f>N74+N75</f>
        <v>4</v>
      </c>
      <c r="O73" s="49">
        <f t="shared" si="3"/>
        <v>4</v>
      </c>
      <c r="P73" s="269">
        <f t="shared" si="4"/>
        <v>1</v>
      </c>
      <c r="Q73" s="283"/>
      <c r="R73" s="251"/>
      <c r="S73" s="206">
        <v>64</v>
      </c>
      <c r="T73" s="44">
        <f>T74+T75</f>
        <v>1</v>
      </c>
      <c r="U73" s="44">
        <f>U74+U75</f>
        <v>1</v>
      </c>
      <c r="V73" s="44">
        <f>V74+V75</f>
        <v>1</v>
      </c>
      <c r="W73" s="44">
        <f>W74+W75</f>
        <v>1</v>
      </c>
      <c r="X73" s="204">
        <f t="shared" si="5"/>
        <v>4</v>
      </c>
      <c r="Y73" s="98">
        <f t="shared" si="12"/>
        <v>0</v>
      </c>
      <c r="Z73" s="98">
        <f t="shared" si="6"/>
        <v>0</v>
      </c>
    </row>
    <row r="74" spans="1:26" ht="13.5" customHeight="1">
      <c r="A74" s="338"/>
      <c r="B74" s="348"/>
      <c r="C74" s="34"/>
      <c r="D74" s="342" t="s">
        <v>90</v>
      </c>
      <c r="E74" s="342"/>
      <c r="F74" s="43">
        <v>65</v>
      </c>
      <c r="G74" s="44">
        <v>2</v>
      </c>
      <c r="H74" s="44">
        <v>4</v>
      </c>
      <c r="I74" s="44">
        <v>4</v>
      </c>
      <c r="J74" s="49">
        <f t="shared" si="2"/>
        <v>4</v>
      </c>
      <c r="K74" s="44">
        <f>T74</f>
        <v>1</v>
      </c>
      <c r="L74" s="44">
        <f>T74+U74</f>
        <v>2</v>
      </c>
      <c r="M74" s="44">
        <f>T74+U74+V74</f>
        <v>3</v>
      </c>
      <c r="N74" s="44">
        <f>T74+U74+V74+W74</f>
        <v>4</v>
      </c>
      <c r="O74" s="49">
        <f t="shared" si="3"/>
        <v>4</v>
      </c>
      <c r="P74" s="269">
        <f t="shared" si="4"/>
        <v>1</v>
      </c>
      <c r="Q74" s="283"/>
      <c r="R74" s="251"/>
      <c r="S74" s="206">
        <v>65</v>
      </c>
      <c r="T74" s="204">
        <v>1</v>
      </c>
      <c r="U74" s="204">
        <v>1</v>
      </c>
      <c r="V74" s="205">
        <v>1</v>
      </c>
      <c r="W74" s="205">
        <v>1</v>
      </c>
      <c r="X74" s="204">
        <f t="shared" si="5"/>
        <v>4</v>
      </c>
      <c r="Y74" s="98">
        <f t="shared" si="12"/>
        <v>0</v>
      </c>
      <c r="Z74" s="98">
        <f t="shared" si="6"/>
        <v>0</v>
      </c>
    </row>
    <row r="75" spans="1:26" ht="12.75" customHeight="1">
      <c r="A75" s="338"/>
      <c r="B75" s="348"/>
      <c r="C75" s="34"/>
      <c r="D75" s="342" t="s">
        <v>91</v>
      </c>
      <c r="E75" s="342"/>
      <c r="F75" s="43">
        <v>66</v>
      </c>
      <c r="G75" s="44">
        <v>0</v>
      </c>
      <c r="H75" s="44"/>
      <c r="I75" s="44"/>
      <c r="J75" s="49"/>
      <c r="K75" s="44"/>
      <c r="L75" s="44"/>
      <c r="M75" s="44"/>
      <c r="N75" s="44"/>
      <c r="O75" s="49">
        <f aca="true" t="shared" si="16" ref="O75:O138">N75</f>
        <v>0</v>
      </c>
      <c r="P75" s="269"/>
      <c r="Q75" s="283"/>
      <c r="R75" s="251"/>
      <c r="S75" s="206">
        <v>66</v>
      </c>
      <c r="T75" s="204"/>
      <c r="U75" s="204"/>
      <c r="V75" s="205"/>
      <c r="W75" s="205"/>
      <c r="X75" s="204">
        <f aca="true" t="shared" si="17" ref="X75:X138">SUM(T75:W75)</f>
        <v>0</v>
      </c>
      <c r="Y75" s="98">
        <f t="shared" si="12"/>
        <v>0</v>
      </c>
      <c r="Z75" s="98">
        <f aca="true" t="shared" si="18" ref="Z75:Z138">X75-N75</f>
        <v>0</v>
      </c>
    </row>
    <row r="76" spans="1:26" ht="30" customHeight="1">
      <c r="A76" s="338"/>
      <c r="B76" s="348"/>
      <c r="C76" s="34" t="s">
        <v>40</v>
      </c>
      <c r="D76" s="323" t="s">
        <v>136</v>
      </c>
      <c r="E76" s="323"/>
      <c r="F76" s="43">
        <v>67</v>
      </c>
      <c r="G76" s="44">
        <v>22.119</v>
      </c>
      <c r="H76" s="44">
        <v>23</v>
      </c>
      <c r="I76" s="44">
        <v>23</v>
      </c>
      <c r="J76" s="49">
        <f aca="true" t="shared" si="19" ref="J76:J138">I76</f>
        <v>23</v>
      </c>
      <c r="K76" s="44">
        <f>T76</f>
        <v>5</v>
      </c>
      <c r="L76" s="44">
        <f>T76+U76</f>
        <v>11</v>
      </c>
      <c r="M76" s="44">
        <f>T76+U76+V76</f>
        <v>17</v>
      </c>
      <c r="N76" s="44">
        <f>T76+U76+V76+W76</f>
        <v>23</v>
      </c>
      <c r="O76" s="49">
        <f t="shared" si="16"/>
        <v>23</v>
      </c>
      <c r="P76" s="269">
        <f aca="true" t="shared" si="20" ref="P76:P131">N76/J76</f>
        <v>1</v>
      </c>
      <c r="Q76" s="283"/>
      <c r="R76" s="251"/>
      <c r="S76" s="206">
        <v>67</v>
      </c>
      <c r="T76" s="204">
        <v>5</v>
      </c>
      <c r="U76" s="204">
        <v>6</v>
      </c>
      <c r="V76" s="205">
        <v>6</v>
      </c>
      <c r="W76" s="205">
        <v>6</v>
      </c>
      <c r="X76" s="204">
        <f t="shared" si="17"/>
        <v>23</v>
      </c>
      <c r="Y76" s="98">
        <f t="shared" si="12"/>
        <v>0</v>
      </c>
      <c r="Z76" s="98">
        <f t="shared" si="18"/>
        <v>0</v>
      </c>
    </row>
    <row r="77" spans="1:26" ht="30" customHeight="1">
      <c r="A77" s="338"/>
      <c r="B77" s="348"/>
      <c r="C77" s="34" t="s">
        <v>42</v>
      </c>
      <c r="D77" s="323" t="s">
        <v>137</v>
      </c>
      <c r="E77" s="323"/>
      <c r="F77" s="43">
        <v>68</v>
      </c>
      <c r="G77" s="44">
        <v>10.183</v>
      </c>
      <c r="H77" s="44">
        <v>10</v>
      </c>
      <c r="I77" s="44">
        <f>H77</f>
        <v>10</v>
      </c>
      <c r="J77" s="49">
        <f t="shared" si="19"/>
        <v>10</v>
      </c>
      <c r="K77" s="44">
        <f>T77</f>
        <v>2</v>
      </c>
      <c r="L77" s="44">
        <f>T77+U77</f>
        <v>4</v>
      </c>
      <c r="M77" s="44">
        <f>T77+U77+V77</f>
        <v>6</v>
      </c>
      <c r="N77" s="44">
        <f>T77+U77+V77+W77</f>
        <v>8</v>
      </c>
      <c r="O77" s="49">
        <f t="shared" si="16"/>
        <v>8</v>
      </c>
      <c r="P77" s="269">
        <f t="shared" si="20"/>
        <v>0.8</v>
      </c>
      <c r="Q77" s="283"/>
      <c r="R77" s="251"/>
      <c r="S77" s="206">
        <v>68</v>
      </c>
      <c r="T77" s="204">
        <v>2</v>
      </c>
      <c r="U77" s="204">
        <v>2</v>
      </c>
      <c r="V77" s="205">
        <v>2</v>
      </c>
      <c r="W77" s="205">
        <v>2</v>
      </c>
      <c r="X77" s="204">
        <f t="shared" si="17"/>
        <v>8</v>
      </c>
      <c r="Y77" s="98">
        <f t="shared" si="12"/>
        <v>0</v>
      </c>
      <c r="Z77" s="98">
        <f t="shared" si="18"/>
        <v>0</v>
      </c>
    </row>
    <row r="78" spans="1:26" ht="30" customHeight="1">
      <c r="A78" s="338"/>
      <c r="B78" s="348"/>
      <c r="C78" s="34" t="s">
        <v>43</v>
      </c>
      <c r="D78" s="323" t="s">
        <v>227</v>
      </c>
      <c r="E78" s="323"/>
      <c r="F78" s="43">
        <v>69</v>
      </c>
      <c r="G78" s="44">
        <v>141.91</v>
      </c>
      <c r="H78" s="44">
        <v>144</v>
      </c>
      <c r="I78" s="44">
        <f aca="true" t="shared" si="21" ref="I78:N78">SUM(I79:I86)</f>
        <v>144</v>
      </c>
      <c r="J78" s="49">
        <f t="shared" si="19"/>
        <v>144</v>
      </c>
      <c r="K78" s="44">
        <f t="shared" si="21"/>
        <v>34</v>
      </c>
      <c r="L78" s="44">
        <f t="shared" si="21"/>
        <v>72</v>
      </c>
      <c r="M78" s="44">
        <f t="shared" si="21"/>
        <v>108</v>
      </c>
      <c r="N78" s="44">
        <f t="shared" si="21"/>
        <v>141</v>
      </c>
      <c r="O78" s="49">
        <f t="shared" si="16"/>
        <v>141</v>
      </c>
      <c r="P78" s="269">
        <f t="shared" si="20"/>
        <v>0.9791666666666666</v>
      </c>
      <c r="Q78" s="283"/>
      <c r="R78" s="251"/>
      <c r="S78" s="206">
        <v>69</v>
      </c>
      <c r="T78" s="44">
        <f>SUM(T79:T86)</f>
        <v>34</v>
      </c>
      <c r="U78" s="44">
        <f>SUM(U79:U86)</f>
        <v>38</v>
      </c>
      <c r="V78" s="44">
        <f>SUM(V79:V86)</f>
        <v>36</v>
      </c>
      <c r="W78" s="44">
        <f>SUM(W79:W86)</f>
        <v>33</v>
      </c>
      <c r="X78" s="204">
        <f t="shared" si="17"/>
        <v>141</v>
      </c>
      <c r="Y78" s="98">
        <f t="shared" si="12"/>
        <v>0</v>
      </c>
      <c r="Z78" s="98">
        <f t="shared" si="18"/>
        <v>0</v>
      </c>
    </row>
    <row r="79" spans="1:26" ht="30.75" customHeight="1">
      <c r="A79" s="338"/>
      <c r="B79" s="348"/>
      <c r="C79" s="34"/>
      <c r="D79" s="131" t="s">
        <v>138</v>
      </c>
      <c r="E79" s="131" t="s">
        <v>86</v>
      </c>
      <c r="F79" s="43">
        <v>70</v>
      </c>
      <c r="G79" s="44">
        <v>74.028</v>
      </c>
      <c r="H79" s="44">
        <v>123</v>
      </c>
      <c r="I79" s="44">
        <f>H79</f>
        <v>123</v>
      </c>
      <c r="J79" s="49">
        <f t="shared" si="19"/>
        <v>123</v>
      </c>
      <c r="K79" s="44">
        <f>T79</f>
        <v>30</v>
      </c>
      <c r="L79" s="44">
        <f>T79+U79</f>
        <v>61</v>
      </c>
      <c r="M79" s="44">
        <f>T79+U79+V79</f>
        <v>92</v>
      </c>
      <c r="N79" s="44">
        <f>T79+U79+V79+W79</f>
        <v>123</v>
      </c>
      <c r="O79" s="49">
        <f t="shared" si="16"/>
        <v>123</v>
      </c>
      <c r="P79" s="269">
        <f t="shared" si="20"/>
        <v>1</v>
      </c>
      <c r="Q79" s="283"/>
      <c r="R79" s="251"/>
      <c r="S79" s="206">
        <v>70</v>
      </c>
      <c r="T79" s="204">
        <v>30</v>
      </c>
      <c r="U79" s="204">
        <v>31</v>
      </c>
      <c r="V79" s="205">
        <v>31</v>
      </c>
      <c r="W79" s="205">
        <v>31</v>
      </c>
      <c r="X79" s="204">
        <f t="shared" si="17"/>
        <v>123</v>
      </c>
      <c r="Y79" s="98">
        <f t="shared" si="12"/>
        <v>0</v>
      </c>
      <c r="Z79" s="98">
        <f t="shared" si="18"/>
        <v>0</v>
      </c>
    </row>
    <row r="80" spans="1:26" ht="27.75" customHeight="1">
      <c r="A80" s="338"/>
      <c r="B80" s="348"/>
      <c r="C80" s="34"/>
      <c r="D80" s="131" t="s">
        <v>139</v>
      </c>
      <c r="E80" s="131" t="s">
        <v>226</v>
      </c>
      <c r="F80" s="43">
        <v>71</v>
      </c>
      <c r="G80" s="44">
        <v>0</v>
      </c>
      <c r="H80" s="44"/>
      <c r="I80" s="44"/>
      <c r="J80" s="49"/>
      <c r="K80" s="44"/>
      <c r="L80" s="44"/>
      <c r="M80" s="44"/>
      <c r="N80" s="44"/>
      <c r="O80" s="49">
        <f t="shared" si="16"/>
        <v>0</v>
      </c>
      <c r="P80" s="269"/>
      <c r="Q80" s="283"/>
      <c r="R80" s="251"/>
      <c r="S80" s="206">
        <v>71</v>
      </c>
      <c r="T80" s="204"/>
      <c r="U80" s="204"/>
      <c r="V80" s="205"/>
      <c r="W80" s="205"/>
      <c r="X80" s="204">
        <f t="shared" si="17"/>
        <v>0</v>
      </c>
      <c r="Y80" s="98">
        <f t="shared" si="12"/>
        <v>0</v>
      </c>
      <c r="Z80" s="98">
        <f t="shared" si="18"/>
        <v>0</v>
      </c>
    </row>
    <row r="81" spans="1:26" ht="30" customHeight="1">
      <c r="A81" s="338"/>
      <c r="B81" s="348"/>
      <c r="C81" s="34"/>
      <c r="D81" s="131" t="s">
        <v>140</v>
      </c>
      <c r="E81" s="131" t="s">
        <v>88</v>
      </c>
      <c r="F81" s="43">
        <v>72</v>
      </c>
      <c r="G81" s="44">
        <v>2.785</v>
      </c>
      <c r="H81" s="44">
        <v>8</v>
      </c>
      <c r="I81" s="44">
        <v>8</v>
      </c>
      <c r="J81" s="49">
        <f t="shared" si="19"/>
        <v>8</v>
      </c>
      <c r="K81" s="44">
        <f>T81</f>
        <v>0</v>
      </c>
      <c r="L81" s="44">
        <f>T81+U81</f>
        <v>5</v>
      </c>
      <c r="M81" s="44">
        <f>T81+U81+V81</f>
        <v>8</v>
      </c>
      <c r="N81" s="44">
        <f>T81+U81+V81+W81</f>
        <v>8</v>
      </c>
      <c r="O81" s="49">
        <f t="shared" si="16"/>
        <v>8</v>
      </c>
      <c r="P81" s="269">
        <f t="shared" si="20"/>
        <v>1</v>
      </c>
      <c r="Q81" s="283"/>
      <c r="R81" s="251"/>
      <c r="S81" s="206">
        <v>72</v>
      </c>
      <c r="T81" s="204"/>
      <c r="U81" s="204">
        <v>5</v>
      </c>
      <c r="V81" s="205">
        <v>3</v>
      </c>
      <c r="W81" s="205"/>
      <c r="X81" s="204">
        <f t="shared" si="17"/>
        <v>8</v>
      </c>
      <c r="Y81" s="98">
        <f t="shared" si="12"/>
        <v>0</v>
      </c>
      <c r="Z81" s="98">
        <f t="shared" si="18"/>
        <v>0</v>
      </c>
    </row>
    <row r="82" spans="1:26" ht="41.25" customHeight="1">
      <c r="A82" s="338"/>
      <c r="B82" s="348"/>
      <c r="C82" s="34"/>
      <c r="D82" s="131" t="s">
        <v>141</v>
      </c>
      <c r="E82" s="131" t="s">
        <v>89</v>
      </c>
      <c r="F82" s="43">
        <v>73</v>
      </c>
      <c r="G82" s="44">
        <v>0</v>
      </c>
      <c r="H82" s="44"/>
      <c r="I82" s="44"/>
      <c r="J82" s="49"/>
      <c r="K82" s="44"/>
      <c r="L82" s="44"/>
      <c r="M82" s="44"/>
      <c r="N82" s="44"/>
      <c r="O82" s="49">
        <f t="shared" si="16"/>
        <v>0</v>
      </c>
      <c r="P82" s="269"/>
      <c r="Q82" s="283"/>
      <c r="R82" s="251"/>
      <c r="S82" s="206">
        <v>73</v>
      </c>
      <c r="T82" s="204"/>
      <c r="U82" s="204"/>
      <c r="V82" s="205"/>
      <c r="W82" s="205"/>
      <c r="X82" s="204">
        <f t="shared" si="17"/>
        <v>0</v>
      </c>
      <c r="Y82" s="98">
        <f t="shared" si="12"/>
        <v>0</v>
      </c>
      <c r="Z82" s="98">
        <f t="shared" si="18"/>
        <v>0</v>
      </c>
    </row>
    <row r="83" spans="1:26" ht="30.75" customHeight="1">
      <c r="A83" s="338"/>
      <c r="B83" s="348"/>
      <c r="C83" s="34"/>
      <c r="D83" s="131"/>
      <c r="E83" s="131" t="s">
        <v>381</v>
      </c>
      <c r="F83" s="43">
        <v>74</v>
      </c>
      <c r="G83" s="44">
        <v>0</v>
      </c>
      <c r="H83" s="44"/>
      <c r="I83" s="44"/>
      <c r="J83" s="49"/>
      <c r="K83" s="44"/>
      <c r="L83" s="44"/>
      <c r="M83" s="44"/>
      <c r="N83" s="44"/>
      <c r="O83" s="49">
        <f t="shared" si="16"/>
        <v>0</v>
      </c>
      <c r="P83" s="269"/>
      <c r="Q83" s="283"/>
      <c r="R83" s="251"/>
      <c r="S83" s="206">
        <v>74</v>
      </c>
      <c r="T83" s="204"/>
      <c r="U83" s="204"/>
      <c r="V83" s="205"/>
      <c r="W83" s="205"/>
      <c r="X83" s="204">
        <f t="shared" si="17"/>
        <v>0</v>
      </c>
      <c r="Y83" s="98">
        <f t="shared" si="12"/>
        <v>0</v>
      </c>
      <c r="Z83" s="98">
        <f t="shared" si="18"/>
        <v>0</v>
      </c>
    </row>
    <row r="84" spans="1:26" ht="29.25" customHeight="1">
      <c r="A84" s="338"/>
      <c r="B84" s="348"/>
      <c r="C84" s="34"/>
      <c r="D84" s="131" t="s">
        <v>142</v>
      </c>
      <c r="E84" s="131" t="s">
        <v>145</v>
      </c>
      <c r="F84" s="43">
        <v>75</v>
      </c>
      <c r="G84" s="44">
        <v>0</v>
      </c>
      <c r="H84" s="44"/>
      <c r="I84" s="44"/>
      <c r="J84" s="49"/>
      <c r="K84" s="44"/>
      <c r="L84" s="44"/>
      <c r="M84" s="44"/>
      <c r="N84" s="44"/>
      <c r="O84" s="49">
        <f t="shared" si="16"/>
        <v>0</v>
      </c>
      <c r="P84" s="269"/>
      <c r="Q84" s="283"/>
      <c r="R84" s="251"/>
      <c r="S84" s="206">
        <v>75</v>
      </c>
      <c r="T84" s="204"/>
      <c r="U84" s="204"/>
      <c r="V84" s="205"/>
      <c r="W84" s="205"/>
      <c r="X84" s="204">
        <f t="shared" si="17"/>
        <v>0</v>
      </c>
      <c r="Y84" s="98">
        <f t="shared" si="12"/>
        <v>0</v>
      </c>
      <c r="Z84" s="98">
        <f t="shared" si="18"/>
        <v>0</v>
      </c>
    </row>
    <row r="85" spans="1:26" ht="66" customHeight="1">
      <c r="A85" s="338"/>
      <c r="B85" s="348"/>
      <c r="C85" s="34"/>
      <c r="D85" s="131" t="s">
        <v>143</v>
      </c>
      <c r="E85" s="131" t="s">
        <v>230</v>
      </c>
      <c r="F85" s="43">
        <v>76</v>
      </c>
      <c r="G85" s="44">
        <v>0</v>
      </c>
      <c r="H85" s="44">
        <v>5</v>
      </c>
      <c r="I85" s="44">
        <f>H85</f>
        <v>5</v>
      </c>
      <c r="J85" s="49">
        <f t="shared" si="19"/>
        <v>5</v>
      </c>
      <c r="K85" s="44">
        <f>T85</f>
        <v>2</v>
      </c>
      <c r="L85" s="44">
        <f>T85+U85</f>
        <v>2</v>
      </c>
      <c r="M85" s="44">
        <f>T85+U85+V85</f>
        <v>2</v>
      </c>
      <c r="N85" s="44">
        <f>T85+U85+V85+W85</f>
        <v>2</v>
      </c>
      <c r="O85" s="49">
        <f t="shared" si="16"/>
        <v>2</v>
      </c>
      <c r="P85" s="269"/>
      <c r="Q85" s="283"/>
      <c r="R85" s="251"/>
      <c r="S85" s="206">
        <v>76</v>
      </c>
      <c r="T85" s="204">
        <v>2</v>
      </c>
      <c r="U85" s="204"/>
      <c r="V85" s="205"/>
      <c r="W85" s="205"/>
      <c r="X85" s="204">
        <f t="shared" si="17"/>
        <v>2</v>
      </c>
      <c r="Y85" s="98">
        <f t="shared" si="12"/>
        <v>0</v>
      </c>
      <c r="Z85" s="98">
        <f t="shared" si="18"/>
        <v>0</v>
      </c>
    </row>
    <row r="86" spans="1:26" ht="28.5" customHeight="1">
      <c r="A86" s="338"/>
      <c r="B86" s="348"/>
      <c r="C86" s="34"/>
      <c r="D86" s="131" t="s">
        <v>144</v>
      </c>
      <c r="E86" s="131" t="s">
        <v>146</v>
      </c>
      <c r="F86" s="43">
        <v>77</v>
      </c>
      <c r="G86" s="44">
        <v>0</v>
      </c>
      <c r="H86" s="44">
        <v>8</v>
      </c>
      <c r="I86" s="44">
        <v>8</v>
      </c>
      <c r="J86" s="49">
        <f t="shared" si="19"/>
        <v>8</v>
      </c>
      <c r="K86" s="44">
        <f>T86</f>
        <v>2</v>
      </c>
      <c r="L86" s="44">
        <f>T86+U86</f>
        <v>4</v>
      </c>
      <c r="M86" s="44">
        <f>T86+U86+V86</f>
        <v>6</v>
      </c>
      <c r="N86" s="44">
        <f>T86+U86+V86+W86</f>
        <v>8</v>
      </c>
      <c r="O86" s="49">
        <f t="shared" si="16"/>
        <v>8</v>
      </c>
      <c r="P86" s="269">
        <f t="shared" si="20"/>
        <v>1</v>
      </c>
      <c r="Q86" s="283"/>
      <c r="R86" s="251"/>
      <c r="S86" s="206">
        <v>77</v>
      </c>
      <c r="T86" s="204">
        <v>2</v>
      </c>
      <c r="U86" s="204">
        <v>2</v>
      </c>
      <c r="V86" s="205">
        <v>2</v>
      </c>
      <c r="W86" s="205">
        <v>2</v>
      </c>
      <c r="X86" s="204">
        <f t="shared" si="17"/>
        <v>8</v>
      </c>
      <c r="Y86" s="98">
        <f t="shared" si="12"/>
        <v>0</v>
      </c>
      <c r="Z86" s="98">
        <f t="shared" si="18"/>
        <v>0</v>
      </c>
    </row>
    <row r="87" spans="1:26" ht="13.5" customHeight="1">
      <c r="A87" s="338"/>
      <c r="B87" s="348"/>
      <c r="C87" s="34" t="s">
        <v>87</v>
      </c>
      <c r="D87" s="323" t="s">
        <v>46</v>
      </c>
      <c r="E87" s="323"/>
      <c r="F87" s="43">
        <v>78</v>
      </c>
      <c r="G87" s="44">
        <v>1.561</v>
      </c>
      <c r="H87" s="44">
        <v>16</v>
      </c>
      <c r="I87" s="44">
        <f>H87</f>
        <v>16</v>
      </c>
      <c r="J87" s="49">
        <f t="shared" si="19"/>
        <v>16</v>
      </c>
      <c r="K87" s="44">
        <f>T87</f>
        <v>3</v>
      </c>
      <c r="L87" s="44">
        <f>T87+U87</f>
        <v>6</v>
      </c>
      <c r="M87" s="44">
        <f>T87+U87+V87</f>
        <v>11</v>
      </c>
      <c r="N87" s="44">
        <f>T87+U87+V87+W87</f>
        <v>16</v>
      </c>
      <c r="O87" s="49">
        <f t="shared" si="16"/>
        <v>16</v>
      </c>
      <c r="P87" s="269">
        <f t="shared" si="20"/>
        <v>1</v>
      </c>
      <c r="Q87" s="283"/>
      <c r="R87" s="251"/>
      <c r="S87" s="206">
        <v>78</v>
      </c>
      <c r="T87" s="204">
        <v>3</v>
      </c>
      <c r="U87" s="204">
        <v>3</v>
      </c>
      <c r="V87" s="205">
        <v>5</v>
      </c>
      <c r="W87" s="205">
        <v>5</v>
      </c>
      <c r="X87" s="204">
        <f t="shared" si="17"/>
        <v>16</v>
      </c>
      <c r="Y87" s="98">
        <f t="shared" si="12"/>
        <v>0</v>
      </c>
      <c r="Z87" s="98">
        <f t="shared" si="18"/>
        <v>0</v>
      </c>
    </row>
    <row r="88" spans="1:26" ht="52.5" customHeight="1">
      <c r="A88" s="338"/>
      <c r="B88" s="348"/>
      <c r="C88" s="334" t="s">
        <v>362</v>
      </c>
      <c r="D88" s="334"/>
      <c r="E88" s="334"/>
      <c r="F88" s="43">
        <v>79</v>
      </c>
      <c r="G88" s="44">
        <v>240.16899999999998</v>
      </c>
      <c r="H88" s="44">
        <v>285</v>
      </c>
      <c r="I88" s="44">
        <f aca="true" t="shared" si="22" ref="I88:N88">I89+I90+I91+I92+I93+I94</f>
        <v>285</v>
      </c>
      <c r="J88" s="49">
        <f t="shared" si="19"/>
        <v>285</v>
      </c>
      <c r="K88" s="44">
        <f t="shared" si="22"/>
        <v>66</v>
      </c>
      <c r="L88" s="44">
        <f t="shared" si="22"/>
        <v>133</v>
      </c>
      <c r="M88" s="44">
        <f t="shared" si="22"/>
        <v>199</v>
      </c>
      <c r="N88" s="44">
        <f t="shared" si="22"/>
        <v>265</v>
      </c>
      <c r="O88" s="49">
        <f t="shared" si="16"/>
        <v>265</v>
      </c>
      <c r="P88" s="269">
        <f t="shared" si="20"/>
        <v>0.9298245614035088</v>
      </c>
      <c r="Q88" s="283"/>
      <c r="R88" s="251"/>
      <c r="S88" s="206">
        <v>79</v>
      </c>
      <c r="T88" s="44">
        <f>T89+T90+T91+T92+T93+T94</f>
        <v>66</v>
      </c>
      <c r="U88" s="44">
        <f>U89+U90+U91+U92+U93+U94</f>
        <v>67</v>
      </c>
      <c r="V88" s="44">
        <f>V89+V90+V91+V92+V93+V94</f>
        <v>66</v>
      </c>
      <c r="W88" s="44">
        <f>W89+W90+W91+W92+W93+W94</f>
        <v>66</v>
      </c>
      <c r="X88" s="204">
        <f t="shared" si="17"/>
        <v>265</v>
      </c>
      <c r="Y88" s="98">
        <f t="shared" si="12"/>
        <v>0</v>
      </c>
      <c r="Z88" s="98">
        <f t="shared" si="18"/>
        <v>0</v>
      </c>
    </row>
    <row r="89" spans="1:26" ht="44.25" customHeight="1">
      <c r="A89" s="338"/>
      <c r="B89" s="348"/>
      <c r="C89" s="34" t="s">
        <v>27</v>
      </c>
      <c r="D89" s="335" t="s">
        <v>98</v>
      </c>
      <c r="E89" s="331"/>
      <c r="F89" s="43">
        <v>80</v>
      </c>
      <c r="G89" s="44"/>
      <c r="H89" s="44"/>
      <c r="I89" s="44"/>
      <c r="J89" s="49"/>
      <c r="K89" s="44"/>
      <c r="L89" s="44"/>
      <c r="M89" s="44"/>
      <c r="N89" s="44"/>
      <c r="O89" s="49">
        <f t="shared" si="16"/>
        <v>0</v>
      </c>
      <c r="P89" s="269"/>
      <c r="Q89" s="283"/>
      <c r="R89" s="251"/>
      <c r="S89" s="206">
        <v>80</v>
      </c>
      <c r="T89" s="204"/>
      <c r="U89" s="204"/>
      <c r="V89" s="205"/>
      <c r="W89" s="205"/>
      <c r="X89" s="204">
        <f t="shared" si="17"/>
        <v>0</v>
      </c>
      <c r="Y89" s="98">
        <f t="shared" si="12"/>
        <v>0</v>
      </c>
      <c r="Z89" s="98">
        <f t="shared" si="18"/>
        <v>0</v>
      </c>
    </row>
    <row r="90" spans="1:26" ht="42" customHeight="1">
      <c r="A90" s="338"/>
      <c r="B90" s="348"/>
      <c r="C90" s="34" t="s">
        <v>28</v>
      </c>
      <c r="D90" s="323" t="s">
        <v>99</v>
      </c>
      <c r="E90" s="331"/>
      <c r="F90" s="43">
        <v>81</v>
      </c>
      <c r="G90" s="44">
        <v>205</v>
      </c>
      <c r="H90" s="44">
        <v>205</v>
      </c>
      <c r="I90" s="44">
        <f>H90</f>
        <v>205</v>
      </c>
      <c r="J90" s="49">
        <f t="shared" si="19"/>
        <v>205</v>
      </c>
      <c r="K90" s="44">
        <f>T90</f>
        <v>51</v>
      </c>
      <c r="L90" s="44">
        <f>T90+U90</f>
        <v>103</v>
      </c>
      <c r="M90" s="44">
        <f>T90+U90+V90</f>
        <v>154</v>
      </c>
      <c r="N90" s="44">
        <f>T90+U90+V90+W90</f>
        <v>205</v>
      </c>
      <c r="O90" s="49">
        <f t="shared" si="16"/>
        <v>205</v>
      </c>
      <c r="P90" s="269">
        <f t="shared" si="20"/>
        <v>1</v>
      </c>
      <c r="Q90" s="283"/>
      <c r="R90" s="251"/>
      <c r="S90" s="206">
        <v>81</v>
      </c>
      <c r="T90" s="204">
        <v>51</v>
      </c>
      <c r="U90" s="204">
        <v>52</v>
      </c>
      <c r="V90" s="205">
        <v>51</v>
      </c>
      <c r="W90" s="205">
        <v>51</v>
      </c>
      <c r="X90" s="204">
        <f t="shared" si="17"/>
        <v>205</v>
      </c>
      <c r="Y90" s="98">
        <f t="shared" si="12"/>
        <v>0</v>
      </c>
      <c r="Z90" s="98">
        <f t="shared" si="18"/>
        <v>0</v>
      </c>
    </row>
    <row r="91" spans="1:26" ht="15" customHeight="1">
      <c r="A91" s="338"/>
      <c r="B91" s="348"/>
      <c r="C91" s="34" t="s">
        <v>30</v>
      </c>
      <c r="D91" s="323" t="s">
        <v>100</v>
      </c>
      <c r="E91" s="331"/>
      <c r="F91" s="43">
        <v>82</v>
      </c>
      <c r="G91" s="44"/>
      <c r="H91" s="44"/>
      <c r="I91" s="44"/>
      <c r="J91" s="49">
        <f t="shared" si="19"/>
        <v>0</v>
      </c>
      <c r="K91" s="44"/>
      <c r="L91" s="44"/>
      <c r="M91" s="44"/>
      <c r="N91" s="44"/>
      <c r="O91" s="49">
        <f t="shared" si="16"/>
        <v>0</v>
      </c>
      <c r="P91" s="269"/>
      <c r="Q91" s="283"/>
      <c r="R91" s="251"/>
      <c r="S91" s="206">
        <v>82</v>
      </c>
      <c r="T91" s="204"/>
      <c r="U91" s="204"/>
      <c r="V91" s="205"/>
      <c r="W91" s="205"/>
      <c r="X91" s="204">
        <f t="shared" si="17"/>
        <v>0</v>
      </c>
      <c r="Y91" s="98">
        <f t="shared" si="12"/>
        <v>0</v>
      </c>
      <c r="Z91" s="98">
        <f t="shared" si="18"/>
        <v>0</v>
      </c>
    </row>
    <row r="92" spans="1:26" ht="15" customHeight="1">
      <c r="A92" s="338"/>
      <c r="B92" s="348"/>
      <c r="C92" s="34" t="s">
        <v>32</v>
      </c>
      <c r="D92" s="323" t="s">
        <v>240</v>
      </c>
      <c r="E92" s="331"/>
      <c r="F92" s="43">
        <v>83</v>
      </c>
      <c r="G92" s="44"/>
      <c r="H92" s="44"/>
      <c r="I92" s="44"/>
      <c r="J92" s="49">
        <f t="shared" si="19"/>
        <v>0</v>
      </c>
      <c r="K92" s="44"/>
      <c r="L92" s="44"/>
      <c r="M92" s="44"/>
      <c r="N92" s="44"/>
      <c r="O92" s="49">
        <f t="shared" si="16"/>
        <v>0</v>
      </c>
      <c r="P92" s="269"/>
      <c r="Q92" s="283"/>
      <c r="R92" s="251"/>
      <c r="S92" s="206">
        <v>83</v>
      </c>
      <c r="T92" s="204"/>
      <c r="U92" s="204"/>
      <c r="V92" s="205"/>
      <c r="W92" s="205"/>
      <c r="X92" s="204">
        <f t="shared" si="17"/>
        <v>0</v>
      </c>
      <c r="Y92" s="98">
        <f t="shared" si="12"/>
        <v>0</v>
      </c>
      <c r="Z92" s="98">
        <f t="shared" si="18"/>
        <v>0</v>
      </c>
    </row>
    <row r="93" spans="1:26" ht="15" customHeight="1">
      <c r="A93" s="338"/>
      <c r="B93" s="348"/>
      <c r="C93" s="34" t="s">
        <v>33</v>
      </c>
      <c r="D93" s="323" t="s">
        <v>101</v>
      </c>
      <c r="E93" s="331"/>
      <c r="F93" s="43">
        <v>84</v>
      </c>
      <c r="G93" s="44"/>
      <c r="H93" s="44"/>
      <c r="I93" s="44"/>
      <c r="J93" s="49">
        <f t="shared" si="19"/>
        <v>0</v>
      </c>
      <c r="K93" s="44"/>
      <c r="L93" s="44"/>
      <c r="M93" s="44"/>
      <c r="N93" s="44"/>
      <c r="O93" s="49">
        <f t="shared" si="16"/>
        <v>0</v>
      </c>
      <c r="P93" s="269"/>
      <c r="Q93" s="283"/>
      <c r="R93" s="251"/>
      <c r="S93" s="206">
        <v>84</v>
      </c>
      <c r="T93" s="204"/>
      <c r="U93" s="204"/>
      <c r="V93" s="205"/>
      <c r="W93" s="205"/>
      <c r="X93" s="204">
        <f t="shared" si="17"/>
        <v>0</v>
      </c>
      <c r="Y93" s="98">
        <f t="shared" si="12"/>
        <v>0</v>
      </c>
      <c r="Z93" s="98">
        <f t="shared" si="18"/>
        <v>0</v>
      </c>
    </row>
    <row r="94" spans="1:26" ht="28.5" customHeight="1">
      <c r="A94" s="338"/>
      <c r="B94" s="348"/>
      <c r="C94" s="34" t="s">
        <v>39</v>
      </c>
      <c r="D94" s="323" t="s">
        <v>322</v>
      </c>
      <c r="E94" s="331"/>
      <c r="F94" s="43">
        <v>85</v>
      </c>
      <c r="G94" s="44">
        <v>35.169</v>
      </c>
      <c r="H94" s="44">
        <v>80</v>
      </c>
      <c r="I94" s="44">
        <v>80</v>
      </c>
      <c r="J94" s="49">
        <f t="shared" si="19"/>
        <v>80</v>
      </c>
      <c r="K94" s="44">
        <f>T94</f>
        <v>15</v>
      </c>
      <c r="L94" s="44">
        <f>T94+U94</f>
        <v>30</v>
      </c>
      <c r="M94" s="44">
        <f>T94+U94+V94</f>
        <v>45</v>
      </c>
      <c r="N94" s="44">
        <f>T94+U94+V94+W94</f>
        <v>60</v>
      </c>
      <c r="O94" s="49">
        <f t="shared" si="16"/>
        <v>60</v>
      </c>
      <c r="P94" s="269">
        <f t="shared" si="20"/>
        <v>0.75</v>
      </c>
      <c r="Q94" s="283"/>
      <c r="R94" s="251"/>
      <c r="S94" s="206">
        <v>85</v>
      </c>
      <c r="T94" s="204">
        <v>15</v>
      </c>
      <c r="U94" s="204">
        <v>15</v>
      </c>
      <c r="V94" s="205">
        <v>15</v>
      </c>
      <c r="W94" s="205">
        <v>15</v>
      </c>
      <c r="X94" s="204">
        <f t="shared" si="17"/>
        <v>60</v>
      </c>
      <c r="Y94" s="98">
        <f t="shared" si="12"/>
        <v>0</v>
      </c>
      <c r="Z94" s="98">
        <f t="shared" si="18"/>
        <v>0</v>
      </c>
    </row>
    <row r="95" spans="1:26" s="42" customFormat="1" ht="40.5" customHeight="1">
      <c r="A95" s="338"/>
      <c r="B95" s="348"/>
      <c r="C95" s="332" t="s">
        <v>312</v>
      </c>
      <c r="D95" s="345"/>
      <c r="E95" s="333"/>
      <c r="F95" s="41">
        <v>86</v>
      </c>
      <c r="G95" s="49">
        <v>1912.6969999999997</v>
      </c>
      <c r="H95" s="49">
        <v>1859.3241999999998</v>
      </c>
      <c r="I95" s="49">
        <f aca="true" t="shared" si="23" ref="I95:N95">I96+I109+I113+I122</f>
        <v>1859.3242</v>
      </c>
      <c r="J95" s="49">
        <f t="shared" si="19"/>
        <v>1859.3242</v>
      </c>
      <c r="K95" s="49">
        <f t="shared" si="23"/>
        <v>419.96182500000003</v>
      </c>
      <c r="L95" s="49">
        <f t="shared" si="23"/>
        <v>941.9985250000001</v>
      </c>
      <c r="M95" s="49">
        <f t="shared" si="23"/>
        <v>1422.8089750000001</v>
      </c>
      <c r="N95" s="49">
        <f t="shared" si="23"/>
        <v>1893.703175</v>
      </c>
      <c r="O95" s="49">
        <f t="shared" si="16"/>
        <v>1893.703175</v>
      </c>
      <c r="P95" s="269">
        <f t="shared" si="20"/>
        <v>1.0184900379395911</v>
      </c>
      <c r="Q95" s="283"/>
      <c r="R95" s="251"/>
      <c r="S95" s="207">
        <v>86</v>
      </c>
      <c r="T95" s="49">
        <f>T96+T109+T113+T122</f>
        <v>419.96182500000003</v>
      </c>
      <c r="U95" s="49">
        <f>U96+U109+U113+U122</f>
        <v>522.0367</v>
      </c>
      <c r="V95" s="49">
        <f>V96+V109+V113+V122</f>
        <v>480.81045</v>
      </c>
      <c r="W95" s="49">
        <f>W96+W109+W113+W122</f>
        <v>470.89419999999996</v>
      </c>
      <c r="X95" s="204">
        <f t="shared" si="17"/>
        <v>1893.7031749999999</v>
      </c>
      <c r="Y95" s="98">
        <f t="shared" si="12"/>
        <v>0</v>
      </c>
      <c r="Z95" s="98">
        <f t="shared" si="18"/>
        <v>0</v>
      </c>
    </row>
    <row r="96" spans="1:26" ht="26.25" customHeight="1">
      <c r="A96" s="338"/>
      <c r="B96" s="348"/>
      <c r="C96" s="34" t="s">
        <v>241</v>
      </c>
      <c r="D96" s="332" t="s">
        <v>266</v>
      </c>
      <c r="E96" s="333"/>
      <c r="F96" s="43">
        <v>87</v>
      </c>
      <c r="G96" s="44">
        <v>1305.1709999999998</v>
      </c>
      <c r="H96" s="44">
        <v>1467.1899999999998</v>
      </c>
      <c r="I96" s="44">
        <f aca="true" t="shared" si="24" ref="I96:N96">I97+I101</f>
        <v>1467.19</v>
      </c>
      <c r="J96" s="49">
        <f t="shared" si="19"/>
        <v>1467.19</v>
      </c>
      <c r="K96" s="49">
        <f t="shared" si="24"/>
        <v>344.928</v>
      </c>
      <c r="L96" s="49">
        <f t="shared" si="24"/>
        <v>790.114</v>
      </c>
      <c r="M96" s="49">
        <f t="shared" si="24"/>
        <v>1194.976</v>
      </c>
      <c r="N96" s="49">
        <f t="shared" si="24"/>
        <v>1589.78</v>
      </c>
      <c r="O96" s="49">
        <f t="shared" si="16"/>
        <v>1589.78</v>
      </c>
      <c r="P96" s="269">
        <f t="shared" si="20"/>
        <v>1.0835542772238087</v>
      </c>
      <c r="Q96" s="283"/>
      <c r="R96" s="251"/>
      <c r="S96" s="206">
        <v>87</v>
      </c>
      <c r="T96" s="49">
        <f>T97+T101</f>
        <v>344.928</v>
      </c>
      <c r="U96" s="49">
        <f>U97+U101</f>
        <v>445.18600000000004</v>
      </c>
      <c r="V96" s="49">
        <f>V97+V101</f>
        <v>404.86199999999997</v>
      </c>
      <c r="W96" s="49">
        <f>W97+W101</f>
        <v>394.804</v>
      </c>
      <c r="X96" s="204">
        <f t="shared" si="17"/>
        <v>1589.7800000000002</v>
      </c>
      <c r="Y96" s="98">
        <f t="shared" si="12"/>
        <v>0</v>
      </c>
      <c r="Z96" s="98">
        <f t="shared" si="18"/>
        <v>0</v>
      </c>
    </row>
    <row r="97" spans="1:26" ht="30.75" customHeight="1">
      <c r="A97" s="338"/>
      <c r="B97" s="348"/>
      <c r="C97" s="34" t="s">
        <v>147</v>
      </c>
      <c r="D97" s="323" t="s">
        <v>267</v>
      </c>
      <c r="E97" s="323"/>
      <c r="F97" s="43">
        <v>88</v>
      </c>
      <c r="G97" s="44">
        <v>1160.3719999999998</v>
      </c>
      <c r="H97" s="44">
        <v>1286.32</v>
      </c>
      <c r="I97" s="44">
        <f aca="true" t="shared" si="25" ref="I97:N97">I98+I99+I100</f>
        <v>1286.32</v>
      </c>
      <c r="J97" s="49">
        <f t="shared" si="19"/>
        <v>1286.32</v>
      </c>
      <c r="K97" s="49">
        <f t="shared" si="25"/>
        <v>321.87</v>
      </c>
      <c r="L97" s="49">
        <f t="shared" si="25"/>
        <v>686.49</v>
      </c>
      <c r="M97" s="49">
        <f t="shared" si="25"/>
        <v>1049.01</v>
      </c>
      <c r="N97" s="49">
        <f t="shared" si="25"/>
        <v>1417.83</v>
      </c>
      <c r="O97" s="49">
        <f t="shared" si="16"/>
        <v>1417.83</v>
      </c>
      <c r="P97" s="269">
        <f t="shared" si="20"/>
        <v>1.1022373903849743</v>
      </c>
      <c r="Q97" s="283"/>
      <c r="R97" s="251"/>
      <c r="S97" s="206">
        <v>88</v>
      </c>
      <c r="T97" s="49">
        <f>T98+T99+T100</f>
        <v>321.87</v>
      </c>
      <c r="U97" s="49">
        <f>U98+U99+U100</f>
        <v>364.62</v>
      </c>
      <c r="V97" s="49">
        <f>V98+V99+V100</f>
        <v>362.52</v>
      </c>
      <c r="W97" s="49">
        <f>W98+W99+W100</f>
        <v>368.82</v>
      </c>
      <c r="X97" s="204">
        <f t="shared" si="17"/>
        <v>1417.83</v>
      </c>
      <c r="Y97" s="98">
        <f t="shared" si="12"/>
        <v>0</v>
      </c>
      <c r="Z97" s="98">
        <f t="shared" si="18"/>
        <v>0</v>
      </c>
    </row>
    <row r="98" spans="1:26" ht="15" customHeight="1">
      <c r="A98" s="338"/>
      <c r="B98" s="348"/>
      <c r="C98" s="338"/>
      <c r="D98" s="323" t="s">
        <v>163</v>
      </c>
      <c r="E98" s="323"/>
      <c r="F98" s="43">
        <v>89</v>
      </c>
      <c r="G98" s="44">
        <v>1057.716</v>
      </c>
      <c r="H98" s="44">
        <v>1286.32</v>
      </c>
      <c r="I98" s="44">
        <f>H98</f>
        <v>1286.32</v>
      </c>
      <c r="J98" s="49">
        <f t="shared" si="19"/>
        <v>1286.32</v>
      </c>
      <c r="K98" s="44">
        <f>T98</f>
        <v>321.87</v>
      </c>
      <c r="L98" s="44">
        <f>T98+U98</f>
        <v>686.49</v>
      </c>
      <c r="M98" s="44">
        <f>T98+U98+V98</f>
        <v>1049.01</v>
      </c>
      <c r="N98" s="44">
        <f>T98+U98+V98+W98</f>
        <v>1417.83</v>
      </c>
      <c r="O98" s="49">
        <f t="shared" si="16"/>
        <v>1417.83</v>
      </c>
      <c r="P98" s="269">
        <f t="shared" si="20"/>
        <v>1.1022373903849743</v>
      </c>
      <c r="Q98" s="283"/>
      <c r="R98" s="251"/>
      <c r="S98" s="206">
        <v>89</v>
      </c>
      <c r="T98" s="204">
        <v>321.87</v>
      </c>
      <c r="U98" s="204">
        <v>364.62</v>
      </c>
      <c r="V98" s="205">
        <v>362.52</v>
      </c>
      <c r="W98" s="205">
        <v>368.82</v>
      </c>
      <c r="X98" s="204">
        <f t="shared" si="17"/>
        <v>1417.83</v>
      </c>
      <c r="Y98" s="98">
        <f t="shared" si="12"/>
        <v>0</v>
      </c>
      <c r="Z98" s="98">
        <f t="shared" si="18"/>
        <v>0</v>
      </c>
    </row>
    <row r="99" spans="1:26" ht="42" customHeight="1">
      <c r="A99" s="338"/>
      <c r="B99" s="348"/>
      <c r="C99" s="338"/>
      <c r="D99" s="339" t="s">
        <v>179</v>
      </c>
      <c r="E99" s="340"/>
      <c r="F99" s="43">
        <v>90</v>
      </c>
      <c r="G99" s="44">
        <v>102.656</v>
      </c>
      <c r="H99" s="44">
        <v>0</v>
      </c>
      <c r="I99" s="44">
        <f>H99</f>
        <v>0</v>
      </c>
      <c r="J99" s="49">
        <f t="shared" si="19"/>
        <v>0</v>
      </c>
      <c r="K99" s="44">
        <f aca="true" t="shared" si="26" ref="K99:K122">T99</f>
        <v>0</v>
      </c>
      <c r="L99" s="44">
        <f aca="true" t="shared" si="27" ref="L99:L122">T99+U99</f>
        <v>0</v>
      </c>
      <c r="M99" s="44">
        <f aca="true" t="shared" si="28" ref="M99:M122">T99+U99+V99</f>
        <v>0</v>
      </c>
      <c r="N99" s="44">
        <f aca="true" t="shared" si="29" ref="N99:N122">T99+U99+V99+W99</f>
        <v>0</v>
      </c>
      <c r="O99" s="49">
        <f t="shared" si="16"/>
        <v>0</v>
      </c>
      <c r="P99" s="269"/>
      <c r="Q99" s="283"/>
      <c r="R99" s="251"/>
      <c r="S99" s="206">
        <v>90</v>
      </c>
      <c r="T99" s="204">
        <v>0</v>
      </c>
      <c r="U99" s="204">
        <v>0</v>
      </c>
      <c r="V99" s="205">
        <v>0</v>
      </c>
      <c r="W99" s="205">
        <v>0</v>
      </c>
      <c r="X99" s="204">
        <f t="shared" si="17"/>
        <v>0</v>
      </c>
      <c r="Y99" s="98">
        <f t="shared" si="12"/>
        <v>0</v>
      </c>
      <c r="Z99" s="98">
        <f t="shared" si="18"/>
        <v>0</v>
      </c>
    </row>
    <row r="100" spans="1:26" ht="12.75" customHeight="1">
      <c r="A100" s="338"/>
      <c r="B100" s="348"/>
      <c r="C100" s="338"/>
      <c r="D100" s="323" t="s">
        <v>164</v>
      </c>
      <c r="E100" s="323"/>
      <c r="F100" s="43">
        <v>91</v>
      </c>
      <c r="G100" s="44"/>
      <c r="H100" s="44">
        <v>0</v>
      </c>
      <c r="I100" s="44"/>
      <c r="J100" s="49">
        <f t="shared" si="19"/>
        <v>0</v>
      </c>
      <c r="K100" s="44">
        <f t="shared" si="26"/>
        <v>0</v>
      </c>
      <c r="L100" s="44">
        <f t="shared" si="27"/>
        <v>0</v>
      </c>
      <c r="M100" s="44">
        <f t="shared" si="28"/>
        <v>0</v>
      </c>
      <c r="N100" s="44">
        <f t="shared" si="29"/>
        <v>0</v>
      </c>
      <c r="O100" s="49">
        <f t="shared" si="16"/>
        <v>0</v>
      </c>
      <c r="P100" s="269"/>
      <c r="Q100" s="283"/>
      <c r="R100" s="251"/>
      <c r="S100" s="206">
        <v>91</v>
      </c>
      <c r="T100" s="204">
        <v>0</v>
      </c>
      <c r="U100" s="204">
        <v>0</v>
      </c>
      <c r="V100" s="205">
        <v>0</v>
      </c>
      <c r="W100" s="205">
        <v>0</v>
      </c>
      <c r="X100" s="204">
        <f t="shared" si="17"/>
        <v>0</v>
      </c>
      <c r="Y100" s="98">
        <f t="shared" si="12"/>
        <v>0</v>
      </c>
      <c r="Z100" s="98">
        <f t="shared" si="18"/>
        <v>0</v>
      </c>
    </row>
    <row r="101" spans="1:26" ht="42" customHeight="1">
      <c r="A101" s="338"/>
      <c r="B101" s="348"/>
      <c r="C101" s="34" t="s">
        <v>148</v>
      </c>
      <c r="D101" s="323" t="s">
        <v>264</v>
      </c>
      <c r="E101" s="323"/>
      <c r="F101" s="43">
        <v>92</v>
      </c>
      <c r="G101" s="44">
        <v>144.799</v>
      </c>
      <c r="H101" s="44">
        <v>180.86999999999998</v>
      </c>
      <c r="I101" s="44">
        <f>I102+I105+I106+I107+I108</f>
        <v>180.87</v>
      </c>
      <c r="J101" s="49">
        <f t="shared" si="19"/>
        <v>180.87</v>
      </c>
      <c r="K101" s="44">
        <f t="shared" si="26"/>
        <v>23.058</v>
      </c>
      <c r="L101" s="44">
        <f t="shared" si="27"/>
        <v>103.624</v>
      </c>
      <c r="M101" s="44">
        <f t="shared" si="28"/>
        <v>145.966</v>
      </c>
      <c r="N101" s="44">
        <f t="shared" si="29"/>
        <v>171.95000000000002</v>
      </c>
      <c r="O101" s="49">
        <f t="shared" si="16"/>
        <v>171.95000000000002</v>
      </c>
      <c r="P101" s="269">
        <f t="shared" si="20"/>
        <v>0.9506828108586278</v>
      </c>
      <c r="Q101" s="283"/>
      <c r="R101" s="251"/>
      <c r="S101" s="206">
        <v>92</v>
      </c>
      <c r="T101" s="204">
        <v>23.058</v>
      </c>
      <c r="U101" s="204">
        <v>80.566</v>
      </c>
      <c r="V101" s="204">
        <v>42.342</v>
      </c>
      <c r="W101" s="204">
        <v>25.984</v>
      </c>
      <c r="X101" s="204">
        <f t="shared" si="17"/>
        <v>171.95000000000002</v>
      </c>
      <c r="Y101" s="98">
        <f t="shared" si="12"/>
        <v>0</v>
      </c>
      <c r="Z101" s="98">
        <f t="shared" si="18"/>
        <v>0</v>
      </c>
    </row>
    <row r="102" spans="1:26" ht="55.5" customHeight="1">
      <c r="A102" s="338"/>
      <c r="B102" s="348"/>
      <c r="C102" s="34"/>
      <c r="D102" s="323" t="s">
        <v>382</v>
      </c>
      <c r="E102" s="323"/>
      <c r="F102" s="43">
        <v>93</v>
      </c>
      <c r="G102" s="44"/>
      <c r="H102" s="44">
        <v>0</v>
      </c>
      <c r="I102" s="44"/>
      <c r="J102" s="49">
        <f t="shared" si="19"/>
        <v>0</v>
      </c>
      <c r="K102" s="44">
        <f t="shared" si="26"/>
        <v>0</v>
      </c>
      <c r="L102" s="44">
        <f t="shared" si="27"/>
        <v>0</v>
      </c>
      <c r="M102" s="44">
        <f t="shared" si="28"/>
        <v>0</v>
      </c>
      <c r="N102" s="44">
        <f t="shared" si="29"/>
        <v>0</v>
      </c>
      <c r="O102" s="49">
        <f t="shared" si="16"/>
        <v>0</v>
      </c>
      <c r="P102" s="269"/>
      <c r="Q102" s="283"/>
      <c r="R102" s="251"/>
      <c r="S102" s="206">
        <v>93</v>
      </c>
      <c r="T102" s="204">
        <v>0</v>
      </c>
      <c r="U102" s="204">
        <v>0</v>
      </c>
      <c r="V102" s="205">
        <v>0</v>
      </c>
      <c r="W102" s="205">
        <v>0</v>
      </c>
      <c r="X102" s="204">
        <f t="shared" si="17"/>
        <v>0</v>
      </c>
      <c r="Y102" s="98">
        <f t="shared" si="12"/>
        <v>0</v>
      </c>
      <c r="Z102" s="98">
        <f t="shared" si="18"/>
        <v>0</v>
      </c>
    </row>
    <row r="103" spans="1:26" ht="26.25" customHeight="1">
      <c r="A103" s="338"/>
      <c r="B103" s="348"/>
      <c r="C103" s="34"/>
      <c r="D103" s="131"/>
      <c r="E103" s="131" t="s">
        <v>228</v>
      </c>
      <c r="F103" s="43">
        <v>94</v>
      </c>
      <c r="G103" s="44"/>
      <c r="H103" s="44">
        <v>0</v>
      </c>
      <c r="I103" s="44"/>
      <c r="J103" s="49">
        <f t="shared" si="19"/>
        <v>0</v>
      </c>
      <c r="K103" s="44">
        <f t="shared" si="26"/>
        <v>0</v>
      </c>
      <c r="L103" s="44">
        <f t="shared" si="27"/>
        <v>0</v>
      </c>
      <c r="M103" s="44">
        <f t="shared" si="28"/>
        <v>0</v>
      </c>
      <c r="N103" s="44">
        <f t="shared" si="29"/>
        <v>0</v>
      </c>
      <c r="O103" s="49">
        <f t="shared" si="16"/>
        <v>0</v>
      </c>
      <c r="P103" s="269"/>
      <c r="Q103" s="283"/>
      <c r="R103" s="251"/>
      <c r="S103" s="206">
        <v>94</v>
      </c>
      <c r="T103" s="204">
        <v>0</v>
      </c>
      <c r="U103" s="204">
        <v>0</v>
      </c>
      <c r="V103" s="205">
        <v>0</v>
      </c>
      <c r="W103" s="205">
        <v>0</v>
      </c>
      <c r="X103" s="204">
        <f t="shared" si="17"/>
        <v>0</v>
      </c>
      <c r="Y103" s="98">
        <f aca="true" t="shared" si="30" ref="Y103:Y161">H103-J103</f>
        <v>0</v>
      </c>
      <c r="Z103" s="98">
        <f t="shared" si="18"/>
        <v>0</v>
      </c>
    </row>
    <row r="104" spans="1:26" ht="54" customHeight="1">
      <c r="A104" s="338"/>
      <c r="B104" s="348"/>
      <c r="C104" s="34"/>
      <c r="D104" s="131"/>
      <c r="E104" s="131" t="s">
        <v>229</v>
      </c>
      <c r="F104" s="43">
        <v>95</v>
      </c>
      <c r="G104" s="44"/>
      <c r="H104" s="44">
        <v>0</v>
      </c>
      <c r="I104" s="44"/>
      <c r="J104" s="49">
        <f t="shared" si="19"/>
        <v>0</v>
      </c>
      <c r="K104" s="44">
        <f t="shared" si="26"/>
        <v>0</v>
      </c>
      <c r="L104" s="44">
        <f t="shared" si="27"/>
        <v>0</v>
      </c>
      <c r="M104" s="44">
        <f t="shared" si="28"/>
        <v>0</v>
      </c>
      <c r="N104" s="44">
        <f t="shared" si="29"/>
        <v>0</v>
      </c>
      <c r="O104" s="49">
        <f t="shared" si="16"/>
        <v>0</v>
      </c>
      <c r="P104" s="269"/>
      <c r="Q104" s="283"/>
      <c r="R104" s="251"/>
      <c r="S104" s="206">
        <v>95</v>
      </c>
      <c r="T104" s="204">
        <v>0</v>
      </c>
      <c r="U104" s="204">
        <v>0</v>
      </c>
      <c r="V104" s="205">
        <v>0</v>
      </c>
      <c r="W104" s="205">
        <v>0</v>
      </c>
      <c r="X104" s="204">
        <f t="shared" si="17"/>
        <v>0</v>
      </c>
      <c r="Y104" s="98">
        <f t="shared" si="30"/>
        <v>0</v>
      </c>
      <c r="Z104" s="98">
        <f t="shared" si="18"/>
        <v>0</v>
      </c>
    </row>
    <row r="105" spans="1:26" ht="13.5" customHeight="1">
      <c r="A105" s="338"/>
      <c r="B105" s="348"/>
      <c r="C105" s="34"/>
      <c r="D105" s="323" t="s">
        <v>92</v>
      </c>
      <c r="E105" s="323"/>
      <c r="F105" s="43">
        <v>96</v>
      </c>
      <c r="G105" s="44">
        <v>63.339</v>
      </c>
      <c r="H105" s="44">
        <v>84.87</v>
      </c>
      <c r="I105" s="44">
        <f>H105</f>
        <v>84.87</v>
      </c>
      <c r="J105" s="49">
        <f t="shared" si="19"/>
        <v>84.87</v>
      </c>
      <c r="K105" s="44">
        <f t="shared" si="26"/>
        <v>23.058</v>
      </c>
      <c r="L105" s="44">
        <f t="shared" si="27"/>
        <v>47.824</v>
      </c>
      <c r="M105" s="44">
        <f t="shared" si="28"/>
        <v>72.366</v>
      </c>
      <c r="N105" s="44">
        <f t="shared" si="29"/>
        <v>98.35</v>
      </c>
      <c r="O105" s="49">
        <f t="shared" si="16"/>
        <v>98.35</v>
      </c>
      <c r="P105" s="269">
        <f t="shared" si="20"/>
        <v>1.1588311535289264</v>
      </c>
      <c r="Q105" s="283"/>
      <c r="R105" s="251"/>
      <c r="S105" s="206">
        <v>96</v>
      </c>
      <c r="T105" s="204">
        <v>23.058</v>
      </c>
      <c r="U105" s="204">
        <v>24.766</v>
      </c>
      <c r="V105" s="205">
        <v>24.542</v>
      </c>
      <c r="W105" s="205">
        <v>25.984</v>
      </c>
      <c r="X105" s="204">
        <f t="shared" si="17"/>
        <v>98.35</v>
      </c>
      <c r="Y105" s="98">
        <f t="shared" si="30"/>
        <v>0</v>
      </c>
      <c r="Z105" s="98">
        <f t="shared" si="18"/>
        <v>0</v>
      </c>
    </row>
    <row r="106" spans="1:26" ht="12" customHeight="1">
      <c r="A106" s="338"/>
      <c r="B106" s="348"/>
      <c r="C106" s="34"/>
      <c r="D106" s="323" t="s">
        <v>383</v>
      </c>
      <c r="E106" s="323"/>
      <c r="F106" s="43">
        <v>97</v>
      </c>
      <c r="G106" s="44">
        <v>29.46</v>
      </c>
      <c r="H106" s="44">
        <v>36</v>
      </c>
      <c r="I106" s="44">
        <f>H106</f>
        <v>36</v>
      </c>
      <c r="J106" s="49">
        <f t="shared" si="19"/>
        <v>36</v>
      </c>
      <c r="K106" s="44">
        <f t="shared" si="26"/>
        <v>0</v>
      </c>
      <c r="L106" s="44">
        <f t="shared" si="27"/>
        <v>17.8</v>
      </c>
      <c r="M106" s="44">
        <f t="shared" si="28"/>
        <v>35.6</v>
      </c>
      <c r="N106" s="44">
        <f t="shared" si="29"/>
        <v>35.6</v>
      </c>
      <c r="O106" s="49">
        <f t="shared" si="16"/>
        <v>35.6</v>
      </c>
      <c r="P106" s="269">
        <f t="shared" si="20"/>
        <v>0.9888888888888889</v>
      </c>
      <c r="Q106" s="283"/>
      <c r="R106" s="251"/>
      <c r="S106" s="206">
        <v>97</v>
      </c>
      <c r="T106" s="204">
        <v>0</v>
      </c>
      <c r="U106" s="204">
        <v>17.8</v>
      </c>
      <c r="V106" s="205">
        <v>17.8</v>
      </c>
      <c r="W106" s="205">
        <v>0</v>
      </c>
      <c r="X106" s="204">
        <f t="shared" si="17"/>
        <v>35.6</v>
      </c>
      <c r="Y106" s="98">
        <f t="shared" si="30"/>
        <v>0</v>
      </c>
      <c r="Z106" s="98">
        <f t="shared" si="18"/>
        <v>0</v>
      </c>
    </row>
    <row r="107" spans="1:26" ht="27" customHeight="1">
      <c r="A107" s="338"/>
      <c r="B107" s="348"/>
      <c r="C107" s="34"/>
      <c r="D107" s="323" t="s">
        <v>160</v>
      </c>
      <c r="E107" s="323"/>
      <c r="F107" s="43">
        <v>98</v>
      </c>
      <c r="G107" s="44">
        <v>52</v>
      </c>
      <c r="H107" s="44">
        <v>60</v>
      </c>
      <c r="I107" s="44">
        <f>H107</f>
        <v>60</v>
      </c>
      <c r="J107" s="49">
        <f t="shared" si="19"/>
        <v>60</v>
      </c>
      <c r="K107" s="44">
        <f t="shared" si="26"/>
        <v>0</v>
      </c>
      <c r="L107" s="44">
        <f t="shared" si="27"/>
        <v>38</v>
      </c>
      <c r="M107" s="44">
        <f t="shared" si="28"/>
        <v>38</v>
      </c>
      <c r="N107" s="44">
        <f t="shared" si="29"/>
        <v>38</v>
      </c>
      <c r="O107" s="49">
        <f t="shared" si="16"/>
        <v>38</v>
      </c>
      <c r="P107" s="269">
        <f t="shared" si="20"/>
        <v>0.6333333333333333</v>
      </c>
      <c r="Q107" s="283"/>
      <c r="R107" s="251"/>
      <c r="S107" s="206">
        <v>98</v>
      </c>
      <c r="T107" s="204">
        <v>0</v>
      </c>
      <c r="U107" s="204">
        <v>38</v>
      </c>
      <c r="V107" s="205">
        <v>0</v>
      </c>
      <c r="W107" s="205">
        <v>0</v>
      </c>
      <c r="X107" s="204">
        <f t="shared" si="17"/>
        <v>38</v>
      </c>
      <c r="Y107" s="98">
        <f t="shared" si="30"/>
        <v>0</v>
      </c>
      <c r="Z107" s="98">
        <f t="shared" si="18"/>
        <v>0</v>
      </c>
    </row>
    <row r="108" spans="1:26" ht="12" customHeight="1">
      <c r="A108" s="338"/>
      <c r="B108" s="348"/>
      <c r="C108" s="34"/>
      <c r="D108" s="323" t="s">
        <v>161</v>
      </c>
      <c r="E108" s="323"/>
      <c r="F108" s="43">
        <v>99</v>
      </c>
      <c r="G108" s="44"/>
      <c r="H108" s="44">
        <v>0</v>
      </c>
      <c r="I108" s="44"/>
      <c r="J108" s="49">
        <f t="shared" si="19"/>
        <v>0</v>
      </c>
      <c r="K108" s="44">
        <f t="shared" si="26"/>
        <v>0</v>
      </c>
      <c r="L108" s="44">
        <f t="shared" si="27"/>
        <v>0</v>
      </c>
      <c r="M108" s="44">
        <f t="shared" si="28"/>
        <v>0</v>
      </c>
      <c r="N108" s="44">
        <f t="shared" si="29"/>
        <v>0</v>
      </c>
      <c r="O108" s="49">
        <f t="shared" si="16"/>
        <v>0</v>
      </c>
      <c r="P108" s="269"/>
      <c r="Q108" s="283"/>
      <c r="R108" s="251"/>
      <c r="S108" s="206">
        <v>99</v>
      </c>
      <c r="T108" s="204">
        <v>0</v>
      </c>
      <c r="U108" s="204">
        <v>0</v>
      </c>
      <c r="V108" s="205">
        <v>0</v>
      </c>
      <c r="W108" s="205">
        <v>0</v>
      </c>
      <c r="X108" s="204">
        <f t="shared" si="17"/>
        <v>0</v>
      </c>
      <c r="Y108" s="98">
        <f t="shared" si="30"/>
        <v>0</v>
      </c>
      <c r="Z108" s="98">
        <f t="shared" si="18"/>
        <v>0</v>
      </c>
    </row>
    <row r="109" spans="1:26" ht="42" customHeight="1">
      <c r="A109" s="338"/>
      <c r="B109" s="348"/>
      <c r="C109" s="34" t="s">
        <v>149</v>
      </c>
      <c r="D109" s="323" t="s">
        <v>265</v>
      </c>
      <c r="E109" s="323"/>
      <c r="F109" s="43">
        <v>100</v>
      </c>
      <c r="G109" s="44"/>
      <c r="H109" s="44">
        <v>0</v>
      </c>
      <c r="I109" s="44">
        <f>I110+I111+I112</f>
        <v>0</v>
      </c>
      <c r="J109" s="49">
        <f t="shared" si="19"/>
        <v>0</v>
      </c>
      <c r="K109" s="44">
        <f t="shared" si="26"/>
        <v>0</v>
      </c>
      <c r="L109" s="44">
        <f t="shared" si="27"/>
        <v>0</v>
      </c>
      <c r="M109" s="44">
        <f t="shared" si="28"/>
        <v>0</v>
      </c>
      <c r="N109" s="44">
        <f t="shared" si="29"/>
        <v>0</v>
      </c>
      <c r="O109" s="49">
        <f t="shared" si="16"/>
        <v>0</v>
      </c>
      <c r="P109" s="269"/>
      <c r="Q109" s="283"/>
      <c r="R109" s="251"/>
      <c r="S109" s="206">
        <v>100</v>
      </c>
      <c r="T109" s="204">
        <v>0</v>
      </c>
      <c r="U109" s="204">
        <v>0</v>
      </c>
      <c r="V109" s="205">
        <v>0</v>
      </c>
      <c r="W109" s="205">
        <v>0</v>
      </c>
      <c r="X109" s="204">
        <f t="shared" si="17"/>
        <v>0</v>
      </c>
      <c r="Y109" s="98">
        <f t="shared" si="30"/>
        <v>0</v>
      </c>
      <c r="Z109" s="98">
        <f t="shared" si="18"/>
        <v>0</v>
      </c>
    </row>
    <row r="110" spans="1:26" ht="27" customHeight="1">
      <c r="A110" s="338"/>
      <c r="B110" s="348"/>
      <c r="C110" s="34"/>
      <c r="D110" s="323" t="s">
        <v>93</v>
      </c>
      <c r="E110" s="323"/>
      <c r="F110" s="43">
        <v>101</v>
      </c>
      <c r="G110" s="44"/>
      <c r="H110" s="44">
        <v>0</v>
      </c>
      <c r="I110" s="44"/>
      <c r="J110" s="49">
        <f t="shared" si="19"/>
        <v>0</v>
      </c>
      <c r="K110" s="44">
        <f t="shared" si="26"/>
        <v>0</v>
      </c>
      <c r="L110" s="44">
        <f t="shared" si="27"/>
        <v>0</v>
      </c>
      <c r="M110" s="44">
        <f t="shared" si="28"/>
        <v>0</v>
      </c>
      <c r="N110" s="44">
        <f t="shared" si="29"/>
        <v>0</v>
      </c>
      <c r="O110" s="49">
        <f t="shared" si="16"/>
        <v>0</v>
      </c>
      <c r="P110" s="269"/>
      <c r="Q110" s="283"/>
      <c r="R110" s="251"/>
      <c r="S110" s="206">
        <v>101</v>
      </c>
      <c r="T110" s="204">
        <v>0</v>
      </c>
      <c r="U110" s="204">
        <v>0</v>
      </c>
      <c r="V110" s="205">
        <v>0</v>
      </c>
      <c r="W110" s="205">
        <v>0</v>
      </c>
      <c r="X110" s="204">
        <f t="shared" si="17"/>
        <v>0</v>
      </c>
      <c r="Y110" s="98">
        <f t="shared" si="30"/>
        <v>0</v>
      </c>
      <c r="Z110" s="98">
        <f t="shared" si="18"/>
        <v>0</v>
      </c>
    </row>
    <row r="111" spans="1:26" ht="29.25" customHeight="1">
      <c r="A111" s="338"/>
      <c r="B111" s="348"/>
      <c r="C111" s="34"/>
      <c r="D111" s="323" t="s">
        <v>94</v>
      </c>
      <c r="E111" s="323"/>
      <c r="F111" s="43">
        <v>102</v>
      </c>
      <c r="G111" s="44"/>
      <c r="H111" s="44">
        <v>0</v>
      </c>
      <c r="I111" s="44"/>
      <c r="J111" s="49">
        <f t="shared" si="19"/>
        <v>0</v>
      </c>
      <c r="K111" s="44">
        <f t="shared" si="26"/>
        <v>0</v>
      </c>
      <c r="L111" s="44">
        <f t="shared" si="27"/>
        <v>0</v>
      </c>
      <c r="M111" s="44">
        <f t="shared" si="28"/>
        <v>0</v>
      </c>
      <c r="N111" s="44">
        <f t="shared" si="29"/>
        <v>0</v>
      </c>
      <c r="O111" s="49">
        <f t="shared" si="16"/>
        <v>0</v>
      </c>
      <c r="P111" s="269"/>
      <c r="Q111" s="283"/>
      <c r="R111" s="251"/>
      <c r="S111" s="206">
        <v>102</v>
      </c>
      <c r="T111" s="204">
        <v>0</v>
      </c>
      <c r="U111" s="204">
        <v>0</v>
      </c>
      <c r="V111" s="205">
        <v>0</v>
      </c>
      <c r="W111" s="205">
        <v>0</v>
      </c>
      <c r="X111" s="204">
        <f t="shared" si="17"/>
        <v>0</v>
      </c>
      <c r="Y111" s="98">
        <f t="shared" si="30"/>
        <v>0</v>
      </c>
      <c r="Z111" s="98">
        <f t="shared" si="18"/>
        <v>0</v>
      </c>
    </row>
    <row r="112" spans="1:26" ht="54" customHeight="1">
      <c r="A112" s="338"/>
      <c r="B112" s="348"/>
      <c r="C112" s="34"/>
      <c r="D112" s="323" t="s">
        <v>162</v>
      </c>
      <c r="E112" s="323"/>
      <c r="F112" s="43">
        <v>103</v>
      </c>
      <c r="G112" s="44"/>
      <c r="H112" s="44">
        <v>0</v>
      </c>
      <c r="I112" s="44"/>
      <c r="J112" s="49">
        <f t="shared" si="19"/>
        <v>0</v>
      </c>
      <c r="K112" s="44">
        <f t="shared" si="26"/>
        <v>0</v>
      </c>
      <c r="L112" s="44">
        <f t="shared" si="27"/>
        <v>0</v>
      </c>
      <c r="M112" s="44">
        <f t="shared" si="28"/>
        <v>0</v>
      </c>
      <c r="N112" s="44">
        <f t="shared" si="29"/>
        <v>0</v>
      </c>
      <c r="O112" s="49">
        <f t="shared" si="16"/>
        <v>0</v>
      </c>
      <c r="P112" s="269"/>
      <c r="Q112" s="283"/>
      <c r="R112" s="251"/>
      <c r="S112" s="206">
        <v>103</v>
      </c>
      <c r="T112" s="204">
        <v>0</v>
      </c>
      <c r="U112" s="204">
        <v>0</v>
      </c>
      <c r="V112" s="205">
        <v>0</v>
      </c>
      <c r="W112" s="205">
        <v>0</v>
      </c>
      <c r="X112" s="204">
        <f t="shared" si="17"/>
        <v>0</v>
      </c>
      <c r="Y112" s="98">
        <f t="shared" si="30"/>
        <v>0</v>
      </c>
      <c r="Z112" s="98">
        <f t="shared" si="18"/>
        <v>0</v>
      </c>
    </row>
    <row r="113" spans="1:26" ht="79.5" customHeight="1">
      <c r="A113" s="338"/>
      <c r="B113" s="348"/>
      <c r="C113" s="34" t="s">
        <v>150</v>
      </c>
      <c r="D113" s="323" t="s">
        <v>293</v>
      </c>
      <c r="E113" s="323"/>
      <c r="F113" s="43">
        <v>104</v>
      </c>
      <c r="G113" s="44">
        <v>271.8</v>
      </c>
      <c r="H113" s="44">
        <v>355.20000000000005</v>
      </c>
      <c r="I113" s="44">
        <f>I114+I117+I120+I121</f>
        <v>355.2</v>
      </c>
      <c r="J113" s="49">
        <f t="shared" si="19"/>
        <v>355.2</v>
      </c>
      <c r="K113" s="44">
        <f t="shared" si="26"/>
        <v>66.3</v>
      </c>
      <c r="L113" s="44">
        <f t="shared" si="27"/>
        <v>132.6</v>
      </c>
      <c r="M113" s="44">
        <f t="shared" si="28"/>
        <v>198.89999999999998</v>
      </c>
      <c r="N113" s="44">
        <f t="shared" si="29"/>
        <v>265.2</v>
      </c>
      <c r="O113" s="49">
        <f t="shared" si="16"/>
        <v>265.2</v>
      </c>
      <c r="P113" s="269">
        <f t="shared" si="20"/>
        <v>0.7466216216216216</v>
      </c>
      <c r="Q113" s="283"/>
      <c r="R113" s="251"/>
      <c r="S113" s="206">
        <v>104</v>
      </c>
      <c r="T113" s="204">
        <v>66.3</v>
      </c>
      <c r="U113" s="204">
        <v>66.3</v>
      </c>
      <c r="V113" s="205">
        <v>66.3</v>
      </c>
      <c r="W113" s="205">
        <v>66.3</v>
      </c>
      <c r="X113" s="204">
        <f t="shared" si="17"/>
        <v>265.2</v>
      </c>
      <c r="Y113" s="98">
        <f t="shared" si="30"/>
        <v>0</v>
      </c>
      <c r="Z113" s="98">
        <f t="shared" si="18"/>
        <v>0</v>
      </c>
    </row>
    <row r="114" spans="1:26" ht="13.5" customHeight="1">
      <c r="A114" s="338"/>
      <c r="B114" s="348"/>
      <c r="C114" s="338"/>
      <c r="D114" s="323" t="s">
        <v>212</v>
      </c>
      <c r="E114" s="323"/>
      <c r="F114" s="43">
        <v>105</v>
      </c>
      <c r="G114" s="44">
        <v>122</v>
      </c>
      <c r="H114" s="44">
        <v>150</v>
      </c>
      <c r="I114" s="44">
        <f>I115+I116</f>
        <v>150</v>
      </c>
      <c r="J114" s="49">
        <f t="shared" si="19"/>
        <v>150</v>
      </c>
      <c r="K114" s="44">
        <f t="shared" si="26"/>
        <v>30</v>
      </c>
      <c r="L114" s="44">
        <f t="shared" si="27"/>
        <v>60</v>
      </c>
      <c r="M114" s="44">
        <f t="shared" si="28"/>
        <v>90</v>
      </c>
      <c r="N114" s="44">
        <f t="shared" si="29"/>
        <v>120</v>
      </c>
      <c r="O114" s="49">
        <f t="shared" si="16"/>
        <v>120</v>
      </c>
      <c r="P114" s="269">
        <f t="shared" si="20"/>
        <v>0.8</v>
      </c>
      <c r="Q114" s="283"/>
      <c r="R114" s="251"/>
      <c r="S114" s="206">
        <v>105</v>
      </c>
      <c r="T114" s="204">
        <v>30</v>
      </c>
      <c r="U114" s="204">
        <v>30</v>
      </c>
      <c r="V114" s="205">
        <v>30</v>
      </c>
      <c r="W114" s="205">
        <v>30</v>
      </c>
      <c r="X114" s="204">
        <f t="shared" si="17"/>
        <v>120</v>
      </c>
      <c r="Y114" s="98">
        <f t="shared" si="30"/>
        <v>0</v>
      </c>
      <c r="Z114" s="98">
        <f t="shared" si="18"/>
        <v>0</v>
      </c>
    </row>
    <row r="115" spans="1:26" ht="13.5" customHeight="1">
      <c r="A115" s="338"/>
      <c r="B115" s="348"/>
      <c r="C115" s="338"/>
      <c r="D115" s="131"/>
      <c r="E115" s="139" t="s">
        <v>252</v>
      </c>
      <c r="F115" s="43">
        <v>106</v>
      </c>
      <c r="G115" s="44">
        <v>72</v>
      </c>
      <c r="H115" s="44">
        <v>120</v>
      </c>
      <c r="I115" s="44">
        <v>120</v>
      </c>
      <c r="J115" s="49">
        <f t="shared" si="19"/>
        <v>120</v>
      </c>
      <c r="K115" s="44">
        <f t="shared" si="26"/>
        <v>30</v>
      </c>
      <c r="L115" s="44">
        <f t="shared" si="27"/>
        <v>60</v>
      </c>
      <c r="M115" s="44">
        <f t="shared" si="28"/>
        <v>90</v>
      </c>
      <c r="N115" s="44">
        <f t="shared" si="29"/>
        <v>120</v>
      </c>
      <c r="O115" s="49">
        <f t="shared" si="16"/>
        <v>120</v>
      </c>
      <c r="P115" s="269">
        <f t="shared" si="20"/>
        <v>1</v>
      </c>
      <c r="Q115" s="283"/>
      <c r="R115" s="251"/>
      <c r="S115" s="206">
        <v>106</v>
      </c>
      <c r="T115" s="204">
        <v>30</v>
      </c>
      <c r="U115" s="204">
        <v>30</v>
      </c>
      <c r="V115" s="205">
        <v>30</v>
      </c>
      <c r="W115" s="205">
        <v>30</v>
      </c>
      <c r="X115" s="204">
        <f t="shared" si="17"/>
        <v>120</v>
      </c>
      <c r="Y115" s="98">
        <f t="shared" si="30"/>
        <v>0</v>
      </c>
      <c r="Z115" s="98">
        <f t="shared" si="18"/>
        <v>0</v>
      </c>
    </row>
    <row r="116" spans="1:26" ht="13.5" customHeight="1">
      <c r="A116" s="338"/>
      <c r="B116" s="348"/>
      <c r="C116" s="338"/>
      <c r="D116" s="131"/>
      <c r="E116" s="139" t="s">
        <v>269</v>
      </c>
      <c r="F116" s="43">
        <v>107</v>
      </c>
      <c r="G116" s="44">
        <v>50</v>
      </c>
      <c r="H116" s="44">
        <v>30</v>
      </c>
      <c r="I116" s="44">
        <v>30</v>
      </c>
      <c r="J116" s="49">
        <f t="shared" si="19"/>
        <v>30</v>
      </c>
      <c r="K116" s="44">
        <f t="shared" si="26"/>
        <v>0</v>
      </c>
      <c r="L116" s="44">
        <f t="shared" si="27"/>
        <v>0</v>
      </c>
      <c r="M116" s="44">
        <f t="shared" si="28"/>
        <v>0</v>
      </c>
      <c r="N116" s="44">
        <f t="shared" si="29"/>
        <v>0</v>
      </c>
      <c r="O116" s="49">
        <f t="shared" si="16"/>
        <v>0</v>
      </c>
      <c r="P116" s="269">
        <f t="shared" si="20"/>
        <v>0</v>
      </c>
      <c r="Q116" s="283"/>
      <c r="R116" s="251"/>
      <c r="S116" s="206">
        <v>107</v>
      </c>
      <c r="T116" s="204">
        <v>0</v>
      </c>
      <c r="U116" s="204">
        <v>0</v>
      </c>
      <c r="V116" s="205">
        <v>0</v>
      </c>
      <c r="W116" s="205">
        <v>0</v>
      </c>
      <c r="X116" s="204">
        <f t="shared" si="17"/>
        <v>0</v>
      </c>
      <c r="Y116" s="98">
        <f t="shared" si="30"/>
        <v>0</v>
      </c>
      <c r="Z116" s="98">
        <f t="shared" si="18"/>
        <v>0</v>
      </c>
    </row>
    <row r="117" spans="1:26" ht="40.5" customHeight="1">
      <c r="A117" s="338"/>
      <c r="B117" s="348"/>
      <c r="C117" s="338"/>
      <c r="D117" s="323" t="s">
        <v>251</v>
      </c>
      <c r="E117" s="323"/>
      <c r="F117" s="43">
        <v>108</v>
      </c>
      <c r="G117" s="44">
        <v>149.8</v>
      </c>
      <c r="H117" s="44">
        <v>180</v>
      </c>
      <c r="I117" s="44">
        <f>I118+I119</f>
        <v>180</v>
      </c>
      <c r="J117" s="49">
        <f t="shared" si="19"/>
        <v>180</v>
      </c>
      <c r="K117" s="44">
        <f t="shared" si="26"/>
        <v>30</v>
      </c>
      <c r="L117" s="44">
        <f t="shared" si="27"/>
        <v>60</v>
      </c>
      <c r="M117" s="44">
        <f t="shared" si="28"/>
        <v>90</v>
      </c>
      <c r="N117" s="44">
        <f t="shared" si="29"/>
        <v>120</v>
      </c>
      <c r="O117" s="49">
        <f t="shared" si="16"/>
        <v>120</v>
      </c>
      <c r="P117" s="269">
        <f t="shared" si="20"/>
        <v>0.6666666666666666</v>
      </c>
      <c r="Q117" s="283"/>
      <c r="R117" s="251"/>
      <c r="S117" s="206">
        <v>108</v>
      </c>
      <c r="T117" s="204">
        <v>30</v>
      </c>
      <c r="U117" s="204">
        <v>30</v>
      </c>
      <c r="V117" s="205">
        <v>30</v>
      </c>
      <c r="W117" s="205">
        <v>30</v>
      </c>
      <c r="X117" s="204">
        <f t="shared" si="17"/>
        <v>120</v>
      </c>
      <c r="Y117" s="98">
        <f t="shared" si="30"/>
        <v>0</v>
      </c>
      <c r="Z117" s="98">
        <f t="shared" si="18"/>
        <v>0</v>
      </c>
    </row>
    <row r="118" spans="1:26" ht="14.25" customHeight="1">
      <c r="A118" s="338"/>
      <c r="B118" s="348"/>
      <c r="C118" s="338"/>
      <c r="D118" s="131"/>
      <c r="E118" s="139" t="s">
        <v>252</v>
      </c>
      <c r="F118" s="43">
        <v>109</v>
      </c>
      <c r="G118" s="44">
        <v>66.6</v>
      </c>
      <c r="H118" s="44">
        <v>120</v>
      </c>
      <c r="I118" s="44">
        <f>H118</f>
        <v>120</v>
      </c>
      <c r="J118" s="49">
        <f t="shared" si="19"/>
        <v>120</v>
      </c>
      <c r="K118" s="44">
        <f t="shared" si="26"/>
        <v>30</v>
      </c>
      <c r="L118" s="44">
        <f t="shared" si="27"/>
        <v>60</v>
      </c>
      <c r="M118" s="44">
        <f t="shared" si="28"/>
        <v>90</v>
      </c>
      <c r="N118" s="44">
        <f t="shared" si="29"/>
        <v>120</v>
      </c>
      <c r="O118" s="49">
        <f t="shared" si="16"/>
        <v>120</v>
      </c>
      <c r="P118" s="269">
        <f t="shared" si="20"/>
        <v>1</v>
      </c>
      <c r="Q118" s="283"/>
      <c r="R118" s="251"/>
      <c r="S118" s="206">
        <v>109</v>
      </c>
      <c r="T118" s="204">
        <v>30</v>
      </c>
      <c r="U118" s="204">
        <v>30</v>
      </c>
      <c r="V118" s="205">
        <v>30</v>
      </c>
      <c r="W118" s="205">
        <v>30</v>
      </c>
      <c r="X118" s="204">
        <f t="shared" si="17"/>
        <v>120</v>
      </c>
      <c r="Y118" s="98">
        <f t="shared" si="30"/>
        <v>0</v>
      </c>
      <c r="Z118" s="98">
        <f t="shared" si="18"/>
        <v>0</v>
      </c>
    </row>
    <row r="119" spans="1:26" ht="14.25" customHeight="1">
      <c r="A119" s="338"/>
      <c r="B119" s="348"/>
      <c r="C119" s="338"/>
      <c r="D119" s="131"/>
      <c r="E119" s="139" t="s">
        <v>269</v>
      </c>
      <c r="F119" s="43">
        <v>110</v>
      </c>
      <c r="G119" s="44">
        <v>83.2</v>
      </c>
      <c r="H119" s="44">
        <v>60</v>
      </c>
      <c r="I119" s="44">
        <v>60</v>
      </c>
      <c r="J119" s="49">
        <f t="shared" si="19"/>
        <v>60</v>
      </c>
      <c r="K119" s="44">
        <f t="shared" si="26"/>
        <v>0</v>
      </c>
      <c r="L119" s="44">
        <f t="shared" si="27"/>
        <v>0</v>
      </c>
      <c r="M119" s="44">
        <f t="shared" si="28"/>
        <v>0</v>
      </c>
      <c r="N119" s="44">
        <f t="shared" si="29"/>
        <v>0</v>
      </c>
      <c r="O119" s="49">
        <f t="shared" si="16"/>
        <v>0</v>
      </c>
      <c r="P119" s="269">
        <f t="shared" si="20"/>
        <v>0</v>
      </c>
      <c r="Q119" s="283"/>
      <c r="R119" s="251"/>
      <c r="S119" s="206">
        <v>110</v>
      </c>
      <c r="T119" s="204">
        <v>0</v>
      </c>
      <c r="U119" s="204">
        <v>0</v>
      </c>
      <c r="V119" s="205">
        <v>0</v>
      </c>
      <c r="W119" s="205">
        <v>0</v>
      </c>
      <c r="X119" s="204">
        <f t="shared" si="17"/>
        <v>0</v>
      </c>
      <c r="Y119" s="98">
        <f t="shared" si="30"/>
        <v>0</v>
      </c>
      <c r="Z119" s="98">
        <f t="shared" si="18"/>
        <v>0</v>
      </c>
    </row>
    <row r="120" spans="1:26" ht="12.75" customHeight="1">
      <c r="A120" s="338"/>
      <c r="B120" s="348"/>
      <c r="C120" s="338"/>
      <c r="D120" s="323" t="s">
        <v>210</v>
      </c>
      <c r="E120" s="323"/>
      <c r="F120" s="43">
        <v>111</v>
      </c>
      <c r="G120" s="44">
        <v>0</v>
      </c>
      <c r="H120" s="44">
        <v>25.2</v>
      </c>
      <c r="I120" s="44">
        <v>25.2</v>
      </c>
      <c r="J120" s="49">
        <f t="shared" si="19"/>
        <v>25.2</v>
      </c>
      <c r="K120" s="44">
        <f t="shared" si="26"/>
        <v>6.3</v>
      </c>
      <c r="L120" s="44">
        <f t="shared" si="27"/>
        <v>12.6</v>
      </c>
      <c r="M120" s="44">
        <f t="shared" si="28"/>
        <v>18.9</v>
      </c>
      <c r="N120" s="44">
        <f t="shared" si="29"/>
        <v>25.2</v>
      </c>
      <c r="O120" s="49">
        <f t="shared" si="16"/>
        <v>25.2</v>
      </c>
      <c r="P120" s="269"/>
      <c r="Q120" s="283"/>
      <c r="R120" s="251"/>
      <c r="S120" s="206">
        <v>111</v>
      </c>
      <c r="T120" s="204">
        <v>6.3</v>
      </c>
      <c r="U120" s="204">
        <v>6.3</v>
      </c>
      <c r="V120" s="205">
        <v>6.3</v>
      </c>
      <c r="W120" s="205">
        <v>6.3</v>
      </c>
      <c r="X120" s="204">
        <f t="shared" si="17"/>
        <v>25.2</v>
      </c>
      <c r="Y120" s="98">
        <f t="shared" si="30"/>
        <v>0</v>
      </c>
      <c r="Z120" s="98">
        <f t="shared" si="18"/>
        <v>0</v>
      </c>
    </row>
    <row r="121" spans="1:26" ht="31.5" customHeight="1">
      <c r="A121" s="338"/>
      <c r="B121" s="348"/>
      <c r="C121" s="34"/>
      <c r="D121" s="323" t="s">
        <v>211</v>
      </c>
      <c r="E121" s="323"/>
      <c r="F121" s="43">
        <v>112</v>
      </c>
      <c r="G121" s="44"/>
      <c r="H121" s="44">
        <v>0</v>
      </c>
      <c r="I121" s="44"/>
      <c r="J121" s="49">
        <f t="shared" si="19"/>
        <v>0</v>
      </c>
      <c r="K121" s="44">
        <f t="shared" si="26"/>
        <v>0</v>
      </c>
      <c r="L121" s="44">
        <f t="shared" si="27"/>
        <v>0</v>
      </c>
      <c r="M121" s="44">
        <f t="shared" si="28"/>
        <v>0</v>
      </c>
      <c r="N121" s="44">
        <f t="shared" si="29"/>
        <v>0</v>
      </c>
      <c r="O121" s="49">
        <f t="shared" si="16"/>
        <v>0</v>
      </c>
      <c r="P121" s="269"/>
      <c r="Q121" s="283"/>
      <c r="R121" s="251"/>
      <c r="S121" s="206">
        <v>112</v>
      </c>
      <c r="T121" s="204">
        <v>0</v>
      </c>
      <c r="U121" s="204">
        <v>0</v>
      </c>
      <c r="V121" s="205">
        <v>0</v>
      </c>
      <c r="W121" s="205">
        <v>0</v>
      </c>
      <c r="X121" s="204">
        <f t="shared" si="17"/>
        <v>0</v>
      </c>
      <c r="Y121" s="98">
        <f t="shared" si="30"/>
        <v>0</v>
      </c>
      <c r="Z121" s="98">
        <f t="shared" si="18"/>
        <v>0</v>
      </c>
    </row>
    <row r="122" spans="1:26" ht="30" customHeight="1">
      <c r="A122" s="338"/>
      <c r="B122" s="348"/>
      <c r="C122" s="34" t="s">
        <v>151</v>
      </c>
      <c r="D122" s="323" t="s">
        <v>384</v>
      </c>
      <c r="E122" s="323"/>
      <c r="F122" s="43">
        <v>113</v>
      </c>
      <c r="G122" s="44">
        <v>335.726</v>
      </c>
      <c r="H122" s="44">
        <v>36.9342</v>
      </c>
      <c r="I122" s="44">
        <v>36.9342</v>
      </c>
      <c r="J122" s="49">
        <f t="shared" si="19"/>
        <v>36.9342</v>
      </c>
      <c r="K122" s="44">
        <f t="shared" si="26"/>
        <v>8.733825000000001</v>
      </c>
      <c r="L122" s="44">
        <f t="shared" si="27"/>
        <v>19.284525000000002</v>
      </c>
      <c r="M122" s="44">
        <f t="shared" si="28"/>
        <v>28.932975000000003</v>
      </c>
      <c r="N122" s="44">
        <f t="shared" si="29"/>
        <v>38.723175</v>
      </c>
      <c r="O122" s="49">
        <f t="shared" si="16"/>
        <v>38.723175</v>
      </c>
      <c r="P122" s="269">
        <f t="shared" si="20"/>
        <v>1.0484368146595837</v>
      </c>
      <c r="Q122" s="283"/>
      <c r="R122" s="251"/>
      <c r="S122" s="206">
        <v>113</v>
      </c>
      <c r="T122" s="204">
        <v>8.733825000000001</v>
      </c>
      <c r="U122" s="204">
        <v>10.550699999999999</v>
      </c>
      <c r="V122" s="205">
        <v>9.64845</v>
      </c>
      <c r="W122" s="205">
        <v>9.790199999999999</v>
      </c>
      <c r="X122" s="204">
        <f t="shared" si="17"/>
        <v>38.723175</v>
      </c>
      <c r="Y122" s="98">
        <f t="shared" si="30"/>
        <v>0</v>
      </c>
      <c r="Z122" s="98">
        <f t="shared" si="18"/>
        <v>0</v>
      </c>
    </row>
    <row r="123" spans="1:26" ht="42.75" customHeight="1">
      <c r="A123" s="338"/>
      <c r="B123" s="348"/>
      <c r="C123" s="332" t="s">
        <v>385</v>
      </c>
      <c r="D123" s="345"/>
      <c r="E123" s="333"/>
      <c r="F123" s="43">
        <v>114</v>
      </c>
      <c r="G123" s="49">
        <v>591</v>
      </c>
      <c r="H123" s="49">
        <v>1025</v>
      </c>
      <c r="I123" s="49">
        <f aca="true" t="shared" si="31" ref="I123:N123">I124+I127+I128+I129+I130+I131</f>
        <v>1025</v>
      </c>
      <c r="J123" s="49">
        <f t="shared" si="19"/>
        <v>1025</v>
      </c>
      <c r="K123" s="49">
        <f t="shared" si="31"/>
        <v>643</v>
      </c>
      <c r="L123" s="49">
        <f t="shared" si="31"/>
        <v>770</v>
      </c>
      <c r="M123" s="49">
        <f t="shared" si="31"/>
        <v>901</v>
      </c>
      <c r="N123" s="49">
        <f t="shared" si="31"/>
        <v>1028</v>
      </c>
      <c r="O123" s="49">
        <f t="shared" si="16"/>
        <v>1028</v>
      </c>
      <c r="P123" s="269">
        <f t="shared" si="20"/>
        <v>1.0029268292682927</v>
      </c>
      <c r="Q123" s="283"/>
      <c r="R123" s="251"/>
      <c r="S123" s="206">
        <f>F123</f>
        <v>114</v>
      </c>
      <c r="T123" s="49">
        <f>T124+T127+T128+T129+T130+T131</f>
        <v>643</v>
      </c>
      <c r="U123" s="49">
        <f>U124+U127+U128+U129+U130+U131</f>
        <v>127</v>
      </c>
      <c r="V123" s="49">
        <f>V124+V127+V128+V129+V130+V131</f>
        <v>131</v>
      </c>
      <c r="W123" s="49">
        <f>W124+W127+W128+W129+W130+W131</f>
        <v>127</v>
      </c>
      <c r="X123" s="204">
        <f t="shared" si="17"/>
        <v>1028</v>
      </c>
      <c r="Y123" s="98">
        <f t="shared" si="30"/>
        <v>0</v>
      </c>
      <c r="Z123" s="98">
        <f t="shared" si="18"/>
        <v>0</v>
      </c>
    </row>
    <row r="124" spans="1:26" ht="42" customHeight="1">
      <c r="A124" s="338"/>
      <c r="B124" s="348"/>
      <c r="C124" s="34" t="s">
        <v>27</v>
      </c>
      <c r="D124" s="323" t="s">
        <v>272</v>
      </c>
      <c r="E124" s="323"/>
      <c r="F124" s="43">
        <v>115</v>
      </c>
      <c r="G124" s="44">
        <v>0</v>
      </c>
      <c r="H124" s="44">
        <v>0</v>
      </c>
      <c r="I124" s="48">
        <f>I125+I126</f>
        <v>0</v>
      </c>
      <c r="J124" s="49">
        <f t="shared" si="19"/>
        <v>0</v>
      </c>
      <c r="K124" s="44">
        <f>T124</f>
        <v>232</v>
      </c>
      <c r="L124" s="44">
        <f>T124+U124</f>
        <v>232</v>
      </c>
      <c r="M124" s="44">
        <f>T124+U124+V124</f>
        <v>232</v>
      </c>
      <c r="N124" s="44">
        <f>T124+U124+V124+W124</f>
        <v>232</v>
      </c>
      <c r="O124" s="49">
        <f t="shared" si="16"/>
        <v>232</v>
      </c>
      <c r="P124" s="269"/>
      <c r="Q124" s="283"/>
      <c r="R124" s="251"/>
      <c r="S124" s="206">
        <f aca="true" t="shared" si="32" ref="S124:S181">F124</f>
        <v>115</v>
      </c>
      <c r="T124" s="204">
        <v>232</v>
      </c>
      <c r="U124" s="204"/>
      <c r="V124" s="205"/>
      <c r="W124" s="205"/>
      <c r="X124" s="204">
        <f t="shared" si="17"/>
        <v>232</v>
      </c>
      <c r="Y124" s="98">
        <f t="shared" si="30"/>
        <v>0</v>
      </c>
      <c r="Z124" s="98">
        <f t="shared" si="18"/>
        <v>0</v>
      </c>
    </row>
    <row r="125" spans="1:26" ht="15">
      <c r="A125" s="338"/>
      <c r="B125" s="348"/>
      <c r="C125" s="34"/>
      <c r="D125" s="323" t="s">
        <v>95</v>
      </c>
      <c r="E125" s="323"/>
      <c r="F125" s="43">
        <v>116</v>
      </c>
      <c r="G125" s="44"/>
      <c r="H125" s="44"/>
      <c r="I125" s="44"/>
      <c r="J125" s="49">
        <f t="shared" si="19"/>
        <v>0</v>
      </c>
      <c r="K125" s="44"/>
      <c r="L125" s="44"/>
      <c r="M125" s="44"/>
      <c r="N125" s="44"/>
      <c r="O125" s="49">
        <f t="shared" si="16"/>
        <v>0</v>
      </c>
      <c r="P125" s="269"/>
      <c r="Q125" s="283"/>
      <c r="R125" s="251"/>
      <c r="S125" s="206">
        <f t="shared" si="32"/>
        <v>116</v>
      </c>
      <c r="T125" s="204"/>
      <c r="U125" s="204"/>
      <c r="V125" s="205"/>
      <c r="W125" s="205"/>
      <c r="X125" s="204">
        <f t="shared" si="17"/>
        <v>0</v>
      </c>
      <c r="Y125" s="98">
        <f t="shared" si="30"/>
        <v>0</v>
      </c>
      <c r="Z125" s="98">
        <f t="shared" si="18"/>
        <v>0</v>
      </c>
    </row>
    <row r="126" spans="1:26" ht="15">
      <c r="A126" s="338"/>
      <c r="B126" s="348"/>
      <c r="C126" s="34"/>
      <c r="D126" s="323" t="s">
        <v>96</v>
      </c>
      <c r="E126" s="323"/>
      <c r="F126" s="43">
        <v>117</v>
      </c>
      <c r="G126" s="44">
        <v>0</v>
      </c>
      <c r="H126" s="44"/>
      <c r="I126" s="44"/>
      <c r="J126" s="49">
        <f t="shared" si="19"/>
        <v>0</v>
      </c>
      <c r="K126" s="44"/>
      <c r="L126" s="44"/>
      <c r="M126" s="44"/>
      <c r="N126" s="44"/>
      <c r="O126" s="49">
        <f t="shared" si="16"/>
        <v>0</v>
      </c>
      <c r="P126" s="269"/>
      <c r="Q126" s="283"/>
      <c r="R126" s="251"/>
      <c r="S126" s="206">
        <f t="shared" si="32"/>
        <v>117</v>
      </c>
      <c r="T126" s="204"/>
      <c r="U126" s="204"/>
      <c r="V126" s="205"/>
      <c r="W126" s="205"/>
      <c r="X126" s="204">
        <f t="shared" si="17"/>
        <v>0</v>
      </c>
      <c r="Y126" s="98">
        <f t="shared" si="30"/>
        <v>0</v>
      </c>
      <c r="Z126" s="98">
        <f t="shared" si="18"/>
        <v>0</v>
      </c>
    </row>
    <row r="127" spans="1:26" ht="15">
      <c r="A127" s="338"/>
      <c r="B127" s="348"/>
      <c r="C127" s="34" t="s">
        <v>28</v>
      </c>
      <c r="D127" s="323" t="s">
        <v>97</v>
      </c>
      <c r="E127" s="323"/>
      <c r="F127" s="43">
        <v>118</v>
      </c>
      <c r="G127" s="44">
        <v>35</v>
      </c>
      <c r="H127" s="44">
        <v>375</v>
      </c>
      <c r="I127" s="44">
        <f>H127</f>
        <v>375</v>
      </c>
      <c r="J127" s="49">
        <f t="shared" si="19"/>
        <v>375</v>
      </c>
      <c r="K127" s="44">
        <f>T127</f>
        <v>6</v>
      </c>
      <c r="L127" s="44">
        <f>T127+U127</f>
        <v>13</v>
      </c>
      <c r="M127" s="44">
        <f>T127+U127+V127</f>
        <v>19</v>
      </c>
      <c r="N127" s="44">
        <f>T127+U127+V127+W127</f>
        <v>26</v>
      </c>
      <c r="O127" s="49">
        <f t="shared" si="16"/>
        <v>26</v>
      </c>
      <c r="P127" s="269">
        <f t="shared" si="20"/>
        <v>0.06933333333333333</v>
      </c>
      <c r="Q127" s="283"/>
      <c r="R127" s="251"/>
      <c r="S127" s="206">
        <f t="shared" si="32"/>
        <v>118</v>
      </c>
      <c r="T127" s="204">
        <v>6</v>
      </c>
      <c r="U127" s="204">
        <v>7</v>
      </c>
      <c r="V127" s="205">
        <v>6</v>
      </c>
      <c r="W127" s="205">
        <v>7</v>
      </c>
      <c r="X127" s="204">
        <f t="shared" si="17"/>
        <v>26</v>
      </c>
      <c r="Y127" s="98">
        <f t="shared" si="30"/>
        <v>0</v>
      </c>
      <c r="Z127" s="98">
        <f t="shared" si="18"/>
        <v>0</v>
      </c>
    </row>
    <row r="128" spans="1:26" ht="41.25" customHeight="1">
      <c r="A128" s="338"/>
      <c r="B128" s="348"/>
      <c r="C128" s="34" t="s">
        <v>30</v>
      </c>
      <c r="D128" s="323" t="s">
        <v>200</v>
      </c>
      <c r="E128" s="323"/>
      <c r="F128" s="43">
        <v>119</v>
      </c>
      <c r="G128" s="44"/>
      <c r="H128" s="44"/>
      <c r="I128" s="44">
        <f>H128</f>
        <v>0</v>
      </c>
      <c r="J128" s="49">
        <f t="shared" si="19"/>
        <v>0</v>
      </c>
      <c r="K128" s="44"/>
      <c r="L128" s="44"/>
      <c r="M128" s="44"/>
      <c r="N128" s="44"/>
      <c r="O128" s="49">
        <f t="shared" si="16"/>
        <v>0</v>
      </c>
      <c r="P128" s="269"/>
      <c r="Q128" s="283"/>
      <c r="R128" s="251"/>
      <c r="S128" s="206">
        <f t="shared" si="32"/>
        <v>119</v>
      </c>
      <c r="T128" s="204"/>
      <c r="U128" s="204"/>
      <c r="V128" s="205"/>
      <c r="W128" s="205"/>
      <c r="X128" s="204">
        <f t="shared" si="17"/>
        <v>0</v>
      </c>
      <c r="Y128" s="98">
        <f t="shared" si="30"/>
        <v>0</v>
      </c>
      <c r="Z128" s="98">
        <f t="shared" si="18"/>
        <v>0</v>
      </c>
    </row>
    <row r="129" spans="1:26" ht="16.5" customHeight="1">
      <c r="A129" s="338"/>
      <c r="B129" s="348"/>
      <c r="C129" s="34" t="s">
        <v>32</v>
      </c>
      <c r="D129" s="339" t="s">
        <v>363</v>
      </c>
      <c r="E129" s="340"/>
      <c r="F129" s="43">
        <v>120</v>
      </c>
      <c r="G129" s="44">
        <v>422</v>
      </c>
      <c r="H129" s="44">
        <v>348</v>
      </c>
      <c r="I129" s="44">
        <f>H129</f>
        <v>348</v>
      </c>
      <c r="J129" s="49">
        <f t="shared" si="19"/>
        <v>348</v>
      </c>
      <c r="K129" s="44">
        <f>T129</f>
        <v>365</v>
      </c>
      <c r="L129" s="44">
        <f>T129+U129</f>
        <v>445</v>
      </c>
      <c r="M129" s="44">
        <f>T129+U129+V129</f>
        <v>530</v>
      </c>
      <c r="N129" s="44">
        <f>T129+U129+V129+W129</f>
        <v>610</v>
      </c>
      <c r="O129" s="49">
        <f t="shared" si="16"/>
        <v>610</v>
      </c>
      <c r="P129" s="269">
        <f t="shared" si="20"/>
        <v>1.7528735632183907</v>
      </c>
      <c r="Q129" s="283"/>
      <c r="R129" s="251"/>
      <c r="S129" s="206">
        <f t="shared" si="32"/>
        <v>120</v>
      </c>
      <c r="T129" s="204">
        <v>365</v>
      </c>
      <c r="U129" s="204">
        <v>80</v>
      </c>
      <c r="V129" s="205">
        <v>85</v>
      </c>
      <c r="W129" s="205">
        <v>80</v>
      </c>
      <c r="X129" s="204">
        <f t="shared" si="17"/>
        <v>610</v>
      </c>
      <c r="Y129" s="98">
        <f t="shared" si="30"/>
        <v>0</v>
      </c>
      <c r="Z129" s="98">
        <f t="shared" si="18"/>
        <v>0</v>
      </c>
    </row>
    <row r="130" spans="1:26" ht="15" customHeight="1">
      <c r="A130" s="338"/>
      <c r="B130" s="348"/>
      <c r="C130" s="284" t="s">
        <v>33</v>
      </c>
      <c r="D130" s="323" t="s">
        <v>41</v>
      </c>
      <c r="E130" s="323"/>
      <c r="F130" s="43">
        <v>121</v>
      </c>
      <c r="G130" s="44">
        <v>118</v>
      </c>
      <c r="H130" s="44">
        <v>382</v>
      </c>
      <c r="I130" s="44">
        <f>H130</f>
        <v>382</v>
      </c>
      <c r="J130" s="49">
        <f t="shared" si="19"/>
        <v>382</v>
      </c>
      <c r="K130" s="44">
        <f>T130</f>
        <v>40</v>
      </c>
      <c r="L130" s="44">
        <f>T130+U130</f>
        <v>80</v>
      </c>
      <c r="M130" s="44">
        <f>T130+U130+V130</f>
        <v>120</v>
      </c>
      <c r="N130" s="44">
        <f>T130+U130+V130+W130</f>
        <v>160</v>
      </c>
      <c r="O130" s="49">
        <f t="shared" si="16"/>
        <v>160</v>
      </c>
      <c r="P130" s="269">
        <f t="shared" si="20"/>
        <v>0.418848167539267</v>
      </c>
      <c r="Q130" s="283"/>
      <c r="R130" s="251"/>
      <c r="S130" s="206">
        <f t="shared" si="32"/>
        <v>121</v>
      </c>
      <c r="T130" s="204">
        <v>40</v>
      </c>
      <c r="U130" s="204">
        <v>40</v>
      </c>
      <c r="V130" s="205">
        <v>40</v>
      </c>
      <c r="W130" s="205">
        <v>40</v>
      </c>
      <c r="X130" s="204">
        <f t="shared" si="17"/>
        <v>160</v>
      </c>
      <c r="Y130" s="98">
        <f t="shared" si="30"/>
        <v>0</v>
      </c>
      <c r="Z130" s="98">
        <f t="shared" si="18"/>
        <v>0</v>
      </c>
    </row>
    <row r="131" spans="1:26" ht="51.75" customHeight="1">
      <c r="A131" s="338"/>
      <c r="B131" s="358"/>
      <c r="C131" s="141" t="s">
        <v>225</v>
      </c>
      <c r="D131" s="336" t="s">
        <v>386</v>
      </c>
      <c r="E131" s="337"/>
      <c r="F131" s="43">
        <v>122</v>
      </c>
      <c r="G131" s="44">
        <v>16</v>
      </c>
      <c r="H131" s="44">
        <v>-80</v>
      </c>
      <c r="I131" s="44">
        <f aca="true" t="shared" si="33" ref="I131:N131">I132-I135</f>
        <v>-80</v>
      </c>
      <c r="J131" s="49">
        <f t="shared" si="19"/>
        <v>-80</v>
      </c>
      <c r="K131" s="49">
        <f t="shared" si="33"/>
        <v>0</v>
      </c>
      <c r="L131" s="49">
        <f t="shared" si="33"/>
        <v>0</v>
      </c>
      <c r="M131" s="49">
        <f t="shared" si="33"/>
        <v>0</v>
      </c>
      <c r="N131" s="49">
        <f t="shared" si="33"/>
        <v>0</v>
      </c>
      <c r="O131" s="49">
        <f t="shared" si="16"/>
        <v>0</v>
      </c>
      <c r="P131" s="269">
        <f t="shared" si="20"/>
        <v>0</v>
      </c>
      <c r="Q131" s="283"/>
      <c r="R131" s="251"/>
      <c r="S131" s="206">
        <f t="shared" si="32"/>
        <v>122</v>
      </c>
      <c r="T131" s="49">
        <f>T132-T135</f>
        <v>0</v>
      </c>
      <c r="U131" s="49">
        <f>U132-U135</f>
        <v>0</v>
      </c>
      <c r="V131" s="49">
        <f>V132-V135</f>
        <v>0</v>
      </c>
      <c r="W131" s="49">
        <f>W132-W135</f>
        <v>0</v>
      </c>
      <c r="X131" s="204">
        <f t="shared" si="17"/>
        <v>0</v>
      </c>
      <c r="Y131" s="98">
        <f t="shared" si="30"/>
        <v>0</v>
      </c>
      <c r="Z131" s="98">
        <f t="shared" si="18"/>
        <v>0</v>
      </c>
    </row>
    <row r="132" spans="1:26" ht="30" customHeight="1">
      <c r="A132" s="338"/>
      <c r="B132" s="34"/>
      <c r="C132" s="34"/>
      <c r="D132" s="142" t="s">
        <v>128</v>
      </c>
      <c r="E132" s="143" t="s">
        <v>279</v>
      </c>
      <c r="F132" s="43">
        <v>123</v>
      </c>
      <c r="G132" s="44">
        <v>83</v>
      </c>
      <c r="H132" s="44">
        <v>60</v>
      </c>
      <c r="I132" s="44">
        <f>H132</f>
        <v>60</v>
      </c>
      <c r="J132" s="49">
        <f t="shared" si="19"/>
        <v>60</v>
      </c>
      <c r="K132" s="44">
        <f>T132</f>
        <v>20</v>
      </c>
      <c r="L132" s="44">
        <f>T132+U132</f>
        <v>100</v>
      </c>
      <c r="M132" s="44">
        <f>T132+U132+V132</f>
        <v>120</v>
      </c>
      <c r="N132" s="44">
        <f>T132+U132+V132+W132</f>
        <v>140</v>
      </c>
      <c r="O132" s="49">
        <f t="shared" si="16"/>
        <v>140</v>
      </c>
      <c r="P132" s="269"/>
      <c r="Q132" s="283"/>
      <c r="R132" s="251"/>
      <c r="S132" s="206">
        <f t="shared" si="32"/>
        <v>123</v>
      </c>
      <c r="T132" s="44">
        <v>20</v>
      </c>
      <c r="U132" s="44">
        <v>80</v>
      </c>
      <c r="V132" s="44">
        <v>20</v>
      </c>
      <c r="W132" s="44">
        <v>20</v>
      </c>
      <c r="X132" s="204">
        <f t="shared" si="17"/>
        <v>140</v>
      </c>
      <c r="Y132" s="98">
        <f t="shared" si="30"/>
        <v>0</v>
      </c>
      <c r="Z132" s="98">
        <f t="shared" si="18"/>
        <v>0</v>
      </c>
    </row>
    <row r="133" spans="1:26" ht="38.25">
      <c r="A133" s="338"/>
      <c r="B133" s="34"/>
      <c r="C133" s="144"/>
      <c r="D133" s="142" t="s">
        <v>270</v>
      </c>
      <c r="E133" s="139" t="s">
        <v>280</v>
      </c>
      <c r="F133" s="43">
        <v>124</v>
      </c>
      <c r="G133" s="44"/>
      <c r="H133" s="44">
        <v>60</v>
      </c>
      <c r="I133" s="44">
        <f>H133</f>
        <v>60</v>
      </c>
      <c r="J133" s="49">
        <f t="shared" si="19"/>
        <v>60</v>
      </c>
      <c r="K133" s="44">
        <f>T133</f>
        <v>0</v>
      </c>
      <c r="L133" s="44">
        <f>T133+U133</f>
        <v>60</v>
      </c>
      <c r="M133" s="44">
        <f>T133+U133+V133</f>
        <v>60</v>
      </c>
      <c r="N133" s="44">
        <f>T133+U133+V133+W133</f>
        <v>60</v>
      </c>
      <c r="O133" s="49">
        <f t="shared" si="16"/>
        <v>60</v>
      </c>
      <c r="P133" s="269"/>
      <c r="Q133" s="283"/>
      <c r="R133" s="251"/>
      <c r="S133" s="206">
        <f t="shared" si="32"/>
        <v>124</v>
      </c>
      <c r="T133" s="204"/>
      <c r="U133" s="204">
        <v>60</v>
      </c>
      <c r="V133" s="205"/>
      <c r="W133" s="205"/>
      <c r="X133" s="204">
        <f t="shared" si="17"/>
        <v>60</v>
      </c>
      <c r="Y133" s="98">
        <f t="shared" si="30"/>
        <v>0</v>
      </c>
      <c r="Z133" s="98">
        <f t="shared" si="18"/>
        <v>0</v>
      </c>
    </row>
    <row r="134" spans="1:26" ht="27" customHeight="1">
      <c r="A134" s="338"/>
      <c r="B134" s="34"/>
      <c r="C134" s="144"/>
      <c r="D134" s="142" t="s">
        <v>296</v>
      </c>
      <c r="E134" s="145" t="s">
        <v>303</v>
      </c>
      <c r="F134" s="43">
        <v>125</v>
      </c>
      <c r="G134" s="44"/>
      <c r="H134" s="44"/>
      <c r="I134" s="44"/>
      <c r="J134" s="49">
        <f t="shared" si="19"/>
        <v>0</v>
      </c>
      <c r="K134" s="44"/>
      <c r="L134" s="44"/>
      <c r="M134" s="44"/>
      <c r="N134" s="44"/>
      <c r="O134" s="49">
        <f t="shared" si="16"/>
        <v>0</v>
      </c>
      <c r="P134" s="269"/>
      <c r="Q134" s="283"/>
      <c r="R134" s="251"/>
      <c r="S134" s="206">
        <f t="shared" si="32"/>
        <v>125</v>
      </c>
      <c r="T134" s="204"/>
      <c r="U134" s="204"/>
      <c r="V134" s="205"/>
      <c r="W134" s="205"/>
      <c r="X134" s="204">
        <f t="shared" si="17"/>
        <v>0</v>
      </c>
      <c r="Y134" s="98">
        <f t="shared" si="30"/>
        <v>0</v>
      </c>
      <c r="Z134" s="98">
        <f t="shared" si="18"/>
        <v>0</v>
      </c>
    </row>
    <row r="135" spans="1:26" ht="41.25" customHeight="1">
      <c r="A135" s="338"/>
      <c r="B135" s="34"/>
      <c r="C135" s="144"/>
      <c r="D135" s="142" t="s">
        <v>203</v>
      </c>
      <c r="E135" s="143" t="s">
        <v>209</v>
      </c>
      <c r="F135" s="43">
        <v>126</v>
      </c>
      <c r="G135" s="44">
        <v>66</v>
      </c>
      <c r="H135" s="44">
        <v>140</v>
      </c>
      <c r="I135" s="44">
        <v>140</v>
      </c>
      <c r="J135" s="49">
        <f t="shared" si="19"/>
        <v>140</v>
      </c>
      <c r="K135" s="44">
        <f>K136</f>
        <v>20</v>
      </c>
      <c r="L135" s="44">
        <f>L136</f>
        <v>100</v>
      </c>
      <c r="M135" s="44">
        <f>M136</f>
        <v>120</v>
      </c>
      <c r="N135" s="44">
        <f>N136</f>
        <v>140</v>
      </c>
      <c r="O135" s="49">
        <f t="shared" si="16"/>
        <v>140</v>
      </c>
      <c r="P135" s="269"/>
      <c r="Q135" s="283"/>
      <c r="R135" s="251"/>
      <c r="S135" s="206">
        <f t="shared" si="32"/>
        <v>126</v>
      </c>
      <c r="T135" s="204">
        <f>T136</f>
        <v>20</v>
      </c>
      <c r="U135" s="204">
        <f>U136</f>
        <v>80</v>
      </c>
      <c r="V135" s="204">
        <f>V136</f>
        <v>20</v>
      </c>
      <c r="W135" s="204">
        <f>W136</f>
        <v>20</v>
      </c>
      <c r="X135" s="204">
        <f t="shared" si="17"/>
        <v>140</v>
      </c>
      <c r="Y135" s="98">
        <f t="shared" si="30"/>
        <v>0</v>
      </c>
      <c r="Z135" s="98">
        <f t="shared" si="18"/>
        <v>0</v>
      </c>
    </row>
    <row r="136" spans="1:26" ht="39" customHeight="1">
      <c r="A136" s="338"/>
      <c r="B136" s="34"/>
      <c r="C136" s="34"/>
      <c r="D136" s="131" t="s">
        <v>204</v>
      </c>
      <c r="E136" s="131" t="s">
        <v>387</v>
      </c>
      <c r="F136" s="43">
        <v>127</v>
      </c>
      <c r="G136" s="44">
        <v>14</v>
      </c>
      <c r="H136" s="44">
        <v>140</v>
      </c>
      <c r="I136" s="44">
        <f aca="true" t="shared" si="34" ref="I136:N136">I137+I138+I139</f>
        <v>140</v>
      </c>
      <c r="J136" s="49">
        <f t="shared" si="19"/>
        <v>140</v>
      </c>
      <c r="K136" s="44">
        <f t="shared" si="34"/>
        <v>20</v>
      </c>
      <c r="L136" s="44">
        <f t="shared" si="34"/>
        <v>100</v>
      </c>
      <c r="M136" s="44">
        <f t="shared" si="34"/>
        <v>120</v>
      </c>
      <c r="N136" s="44">
        <f t="shared" si="34"/>
        <v>140</v>
      </c>
      <c r="O136" s="49">
        <f t="shared" si="16"/>
        <v>140</v>
      </c>
      <c r="P136" s="269"/>
      <c r="Q136" s="283"/>
      <c r="R136" s="251"/>
      <c r="S136" s="206">
        <f t="shared" si="32"/>
        <v>127</v>
      </c>
      <c r="T136" s="44">
        <f>T137+T138+T139</f>
        <v>20</v>
      </c>
      <c r="U136" s="44">
        <f>U137+U138+U139</f>
        <v>80</v>
      </c>
      <c r="V136" s="44">
        <f>V137+V138+V139</f>
        <v>20</v>
      </c>
      <c r="W136" s="44">
        <f>W137+W138+W139</f>
        <v>20</v>
      </c>
      <c r="X136" s="204">
        <f t="shared" si="17"/>
        <v>140</v>
      </c>
      <c r="Y136" s="98">
        <f t="shared" si="30"/>
        <v>0</v>
      </c>
      <c r="Z136" s="98">
        <f t="shared" si="18"/>
        <v>0</v>
      </c>
    </row>
    <row r="137" spans="1:26" ht="26.25" customHeight="1">
      <c r="A137" s="338"/>
      <c r="B137" s="34"/>
      <c r="C137" s="34"/>
      <c r="D137" s="131"/>
      <c r="E137" s="131" t="s">
        <v>219</v>
      </c>
      <c r="F137" s="43">
        <v>128</v>
      </c>
      <c r="G137" s="44"/>
      <c r="H137" s="44">
        <v>60</v>
      </c>
      <c r="I137" s="44">
        <f>H137</f>
        <v>60</v>
      </c>
      <c r="J137" s="49">
        <f t="shared" si="19"/>
        <v>60</v>
      </c>
      <c r="K137" s="44">
        <f>T137</f>
        <v>0</v>
      </c>
      <c r="L137" s="44">
        <f>T137+U137</f>
        <v>60</v>
      </c>
      <c r="M137" s="44">
        <f>T137+U137+V137</f>
        <v>60</v>
      </c>
      <c r="N137" s="44">
        <f>T137+U137+V137+W137</f>
        <v>60</v>
      </c>
      <c r="O137" s="49">
        <f t="shared" si="16"/>
        <v>60</v>
      </c>
      <c r="P137" s="269"/>
      <c r="Q137" s="283"/>
      <c r="R137" s="251"/>
      <c r="S137" s="206">
        <f t="shared" si="32"/>
        <v>128</v>
      </c>
      <c r="T137" s="204"/>
      <c r="U137" s="204">
        <v>60</v>
      </c>
      <c r="V137" s="205"/>
      <c r="W137" s="205"/>
      <c r="X137" s="204">
        <f t="shared" si="17"/>
        <v>60</v>
      </c>
      <c r="Y137" s="98">
        <f t="shared" si="30"/>
        <v>0</v>
      </c>
      <c r="Z137" s="98">
        <f t="shared" si="18"/>
        <v>0</v>
      </c>
    </row>
    <row r="138" spans="1:26" ht="37.5" customHeight="1">
      <c r="A138" s="338"/>
      <c r="B138" s="34"/>
      <c r="C138" s="34"/>
      <c r="D138" s="131"/>
      <c r="E138" s="131" t="s">
        <v>220</v>
      </c>
      <c r="F138" s="43">
        <v>129</v>
      </c>
      <c r="G138" s="44">
        <v>14</v>
      </c>
      <c r="H138" s="44">
        <v>80</v>
      </c>
      <c r="I138" s="44">
        <f>H138</f>
        <v>80</v>
      </c>
      <c r="J138" s="49">
        <f t="shared" si="19"/>
        <v>80</v>
      </c>
      <c r="K138" s="44">
        <f>T138</f>
        <v>20</v>
      </c>
      <c r="L138" s="44">
        <f>T138+U138</f>
        <v>40</v>
      </c>
      <c r="M138" s="44">
        <f>T138+U138+V138</f>
        <v>60</v>
      </c>
      <c r="N138" s="44">
        <f>T138+U138+V138+W138</f>
        <v>80</v>
      </c>
      <c r="O138" s="49">
        <f t="shared" si="16"/>
        <v>80</v>
      </c>
      <c r="P138" s="269"/>
      <c r="Q138" s="283"/>
      <c r="R138" s="251"/>
      <c r="S138" s="206">
        <f t="shared" si="32"/>
        <v>129</v>
      </c>
      <c r="T138" s="204">
        <v>20</v>
      </c>
      <c r="U138" s="204">
        <v>20</v>
      </c>
      <c r="V138" s="205">
        <v>20</v>
      </c>
      <c r="W138" s="205">
        <v>20</v>
      </c>
      <c r="X138" s="204">
        <f t="shared" si="17"/>
        <v>80</v>
      </c>
      <c r="Y138" s="98">
        <f t="shared" si="30"/>
        <v>0</v>
      </c>
      <c r="Z138" s="98">
        <f t="shared" si="18"/>
        <v>0</v>
      </c>
    </row>
    <row r="139" spans="1:26" ht="13.5" customHeight="1">
      <c r="A139" s="338"/>
      <c r="B139" s="34"/>
      <c r="C139" s="34"/>
      <c r="D139" s="131"/>
      <c r="E139" s="134" t="s">
        <v>221</v>
      </c>
      <c r="F139" s="43">
        <v>130</v>
      </c>
      <c r="G139" s="44"/>
      <c r="H139" s="44"/>
      <c r="I139" s="44"/>
      <c r="J139" s="49">
        <f aca="true" t="shared" si="35" ref="J139:J181">I139</f>
        <v>0</v>
      </c>
      <c r="K139" s="44"/>
      <c r="L139" s="44"/>
      <c r="M139" s="44"/>
      <c r="N139" s="44"/>
      <c r="O139" s="49">
        <f aca="true" t="shared" si="36" ref="O139:O181">N139</f>
        <v>0</v>
      </c>
      <c r="P139" s="269"/>
      <c r="Q139" s="283"/>
      <c r="R139" s="251"/>
      <c r="S139" s="206">
        <f t="shared" si="32"/>
        <v>130</v>
      </c>
      <c r="T139" s="204"/>
      <c r="U139" s="204"/>
      <c r="V139" s="205"/>
      <c r="W139" s="205"/>
      <c r="X139" s="204">
        <f aca="true" t="shared" si="37" ref="X139:X181">SUM(T139:W139)</f>
        <v>0</v>
      </c>
      <c r="Y139" s="98">
        <f t="shared" si="30"/>
        <v>0</v>
      </c>
      <c r="Z139" s="98">
        <f aca="true" t="shared" si="38" ref="Z139:Z181">X139-N139</f>
        <v>0</v>
      </c>
    </row>
    <row r="140" spans="1:26" ht="27.75" customHeight="1">
      <c r="A140" s="338"/>
      <c r="B140" s="34">
        <v>2</v>
      </c>
      <c r="C140" s="34"/>
      <c r="D140" s="323" t="s">
        <v>388</v>
      </c>
      <c r="E140" s="323"/>
      <c r="F140" s="43">
        <v>131</v>
      </c>
      <c r="G140" s="49"/>
      <c r="H140" s="49">
        <v>0</v>
      </c>
      <c r="I140" s="49">
        <f aca="true" t="shared" si="39" ref="I140:N140">I141+I144+I147</f>
        <v>0</v>
      </c>
      <c r="J140" s="49">
        <f t="shared" si="35"/>
        <v>0</v>
      </c>
      <c r="K140" s="49">
        <f t="shared" si="39"/>
        <v>0</v>
      </c>
      <c r="L140" s="49">
        <f t="shared" si="39"/>
        <v>0</v>
      </c>
      <c r="M140" s="49">
        <f t="shared" si="39"/>
        <v>0</v>
      </c>
      <c r="N140" s="49">
        <f t="shared" si="39"/>
        <v>0</v>
      </c>
      <c r="O140" s="49">
        <f t="shared" si="36"/>
        <v>0</v>
      </c>
      <c r="P140" s="269"/>
      <c r="Q140" s="283"/>
      <c r="R140" s="251"/>
      <c r="S140" s="206">
        <f t="shared" si="32"/>
        <v>131</v>
      </c>
      <c r="T140" s="44">
        <f>T141+T144+T147</f>
        <v>0</v>
      </c>
      <c r="U140" s="44">
        <f>U141+U144+U147</f>
        <v>0</v>
      </c>
      <c r="V140" s="44">
        <f>V141+V144+V147</f>
        <v>0</v>
      </c>
      <c r="W140" s="44">
        <f>W141+W144+W147</f>
        <v>0</v>
      </c>
      <c r="X140" s="204">
        <f t="shared" si="37"/>
        <v>0</v>
      </c>
      <c r="Y140" s="98">
        <f t="shared" si="30"/>
        <v>0</v>
      </c>
      <c r="Z140" s="98">
        <f t="shared" si="38"/>
        <v>0</v>
      </c>
    </row>
    <row r="141" spans="1:26" ht="29.25" customHeight="1">
      <c r="A141" s="338"/>
      <c r="B141" s="338"/>
      <c r="C141" s="34" t="s">
        <v>27</v>
      </c>
      <c r="D141" s="323" t="s">
        <v>389</v>
      </c>
      <c r="E141" s="323"/>
      <c r="F141" s="43">
        <v>132</v>
      </c>
      <c r="G141" s="44"/>
      <c r="H141" s="44">
        <v>0</v>
      </c>
      <c r="I141" s="44">
        <f>I142+I143</f>
        <v>0</v>
      </c>
      <c r="J141" s="49">
        <f t="shared" si="35"/>
        <v>0</v>
      </c>
      <c r="K141" s="44">
        <v>0</v>
      </c>
      <c r="L141" s="44">
        <v>0</v>
      </c>
      <c r="M141" s="44">
        <v>0</v>
      </c>
      <c r="N141" s="44">
        <v>0</v>
      </c>
      <c r="O141" s="49">
        <f t="shared" si="36"/>
        <v>0</v>
      </c>
      <c r="P141" s="269"/>
      <c r="Q141" s="283"/>
      <c r="R141" s="251"/>
      <c r="S141" s="206">
        <f t="shared" si="32"/>
        <v>132</v>
      </c>
      <c r="T141" s="204"/>
      <c r="U141" s="204"/>
      <c r="V141" s="205"/>
      <c r="W141" s="205"/>
      <c r="X141" s="204">
        <f t="shared" si="37"/>
        <v>0</v>
      </c>
      <c r="Y141" s="98">
        <f t="shared" si="30"/>
        <v>0</v>
      </c>
      <c r="Z141" s="98">
        <f t="shared" si="38"/>
        <v>0</v>
      </c>
    </row>
    <row r="142" spans="1:26" ht="31.5" customHeight="1">
      <c r="A142" s="338"/>
      <c r="B142" s="338"/>
      <c r="C142" s="34"/>
      <c r="D142" s="131" t="s">
        <v>153</v>
      </c>
      <c r="E142" s="131" t="s">
        <v>155</v>
      </c>
      <c r="F142" s="43">
        <v>133</v>
      </c>
      <c r="G142" s="44"/>
      <c r="H142" s="44"/>
      <c r="I142" s="44"/>
      <c r="J142" s="49">
        <f t="shared" si="35"/>
        <v>0</v>
      </c>
      <c r="K142" s="44"/>
      <c r="L142" s="44"/>
      <c r="M142" s="44"/>
      <c r="N142" s="44"/>
      <c r="O142" s="49">
        <f t="shared" si="36"/>
        <v>0</v>
      </c>
      <c r="P142" s="269"/>
      <c r="Q142" s="283"/>
      <c r="R142" s="251"/>
      <c r="S142" s="206">
        <f t="shared" si="32"/>
        <v>133</v>
      </c>
      <c r="T142" s="204"/>
      <c r="U142" s="204"/>
      <c r="V142" s="205"/>
      <c r="W142" s="205"/>
      <c r="X142" s="204">
        <f t="shared" si="37"/>
        <v>0</v>
      </c>
      <c r="Y142" s="98">
        <f t="shared" si="30"/>
        <v>0</v>
      </c>
      <c r="Z142" s="98">
        <f t="shared" si="38"/>
        <v>0</v>
      </c>
    </row>
    <row r="143" spans="1:26" ht="29.25" customHeight="1">
      <c r="A143" s="338"/>
      <c r="B143" s="338"/>
      <c r="C143" s="34"/>
      <c r="D143" s="131" t="s">
        <v>154</v>
      </c>
      <c r="E143" s="131" t="s">
        <v>156</v>
      </c>
      <c r="F143" s="43">
        <v>134</v>
      </c>
      <c r="G143" s="44"/>
      <c r="H143" s="44"/>
      <c r="I143" s="44"/>
      <c r="J143" s="49">
        <f t="shared" si="35"/>
        <v>0</v>
      </c>
      <c r="K143" s="44"/>
      <c r="L143" s="44"/>
      <c r="M143" s="44"/>
      <c r="N143" s="44"/>
      <c r="O143" s="49">
        <f t="shared" si="36"/>
        <v>0</v>
      </c>
      <c r="P143" s="269"/>
      <c r="Q143" s="283"/>
      <c r="R143" s="251"/>
      <c r="S143" s="206">
        <f t="shared" si="32"/>
        <v>134</v>
      </c>
      <c r="T143" s="204"/>
      <c r="U143" s="204"/>
      <c r="V143" s="205"/>
      <c r="W143" s="205"/>
      <c r="X143" s="204">
        <f t="shared" si="37"/>
        <v>0</v>
      </c>
      <c r="Y143" s="98">
        <f t="shared" si="30"/>
        <v>0</v>
      </c>
      <c r="Z143" s="98">
        <f t="shared" si="38"/>
        <v>0</v>
      </c>
    </row>
    <row r="144" spans="1:26" ht="25.5" customHeight="1">
      <c r="A144" s="338"/>
      <c r="B144" s="338"/>
      <c r="C144" s="34" t="s">
        <v>28</v>
      </c>
      <c r="D144" s="323" t="s">
        <v>390</v>
      </c>
      <c r="E144" s="323"/>
      <c r="F144" s="43">
        <v>135</v>
      </c>
      <c r="G144" s="44"/>
      <c r="H144" s="44"/>
      <c r="I144" s="44"/>
      <c r="J144" s="49">
        <f t="shared" si="35"/>
        <v>0</v>
      </c>
      <c r="K144" s="44"/>
      <c r="L144" s="44"/>
      <c r="M144" s="44"/>
      <c r="N144" s="44"/>
      <c r="O144" s="49">
        <f t="shared" si="36"/>
        <v>0</v>
      </c>
      <c r="P144" s="269"/>
      <c r="Q144" s="283"/>
      <c r="R144" s="251"/>
      <c r="S144" s="206">
        <f t="shared" si="32"/>
        <v>135</v>
      </c>
      <c r="T144" s="204"/>
      <c r="U144" s="204"/>
      <c r="V144" s="205"/>
      <c r="W144" s="205"/>
      <c r="X144" s="204">
        <f t="shared" si="37"/>
        <v>0</v>
      </c>
      <c r="Y144" s="98">
        <f t="shared" si="30"/>
        <v>0</v>
      </c>
      <c r="Z144" s="98">
        <f t="shared" si="38"/>
        <v>0</v>
      </c>
    </row>
    <row r="145" spans="1:26" ht="30" customHeight="1">
      <c r="A145" s="338"/>
      <c r="B145" s="338"/>
      <c r="C145" s="34"/>
      <c r="D145" s="131" t="s">
        <v>75</v>
      </c>
      <c r="E145" s="131" t="s">
        <v>155</v>
      </c>
      <c r="F145" s="43">
        <v>136</v>
      </c>
      <c r="G145" s="44"/>
      <c r="H145" s="44"/>
      <c r="I145" s="44"/>
      <c r="J145" s="49">
        <f t="shared" si="35"/>
        <v>0</v>
      </c>
      <c r="K145" s="44"/>
      <c r="L145" s="44"/>
      <c r="M145" s="44"/>
      <c r="N145" s="44"/>
      <c r="O145" s="49">
        <f t="shared" si="36"/>
        <v>0</v>
      </c>
      <c r="P145" s="269"/>
      <c r="Q145" s="283"/>
      <c r="R145" s="251"/>
      <c r="S145" s="206">
        <f t="shared" si="32"/>
        <v>136</v>
      </c>
      <c r="T145" s="204"/>
      <c r="U145" s="204"/>
      <c r="V145" s="205"/>
      <c r="W145" s="205"/>
      <c r="X145" s="204">
        <f t="shared" si="37"/>
        <v>0</v>
      </c>
      <c r="Y145" s="98">
        <f t="shared" si="30"/>
        <v>0</v>
      </c>
      <c r="Z145" s="98">
        <f t="shared" si="38"/>
        <v>0</v>
      </c>
    </row>
    <row r="146" spans="1:26" ht="26.25" customHeight="1">
      <c r="A146" s="338"/>
      <c r="B146" s="338"/>
      <c r="C146" s="34"/>
      <c r="D146" s="131" t="s">
        <v>77</v>
      </c>
      <c r="E146" s="131" t="s">
        <v>156</v>
      </c>
      <c r="F146" s="43">
        <v>137</v>
      </c>
      <c r="G146" s="44"/>
      <c r="H146" s="44"/>
      <c r="I146" s="44"/>
      <c r="J146" s="49">
        <f t="shared" si="35"/>
        <v>0</v>
      </c>
      <c r="K146" s="44"/>
      <c r="L146" s="44"/>
      <c r="M146" s="44"/>
      <c r="N146" s="44"/>
      <c r="O146" s="49">
        <f t="shared" si="36"/>
        <v>0</v>
      </c>
      <c r="P146" s="269"/>
      <c r="Q146" s="283"/>
      <c r="R146" s="251"/>
      <c r="S146" s="206">
        <f t="shared" si="32"/>
        <v>137</v>
      </c>
      <c r="T146" s="204"/>
      <c r="U146" s="204"/>
      <c r="V146" s="205"/>
      <c r="W146" s="205"/>
      <c r="X146" s="204">
        <f t="shared" si="37"/>
        <v>0</v>
      </c>
      <c r="Y146" s="98">
        <f t="shared" si="30"/>
        <v>0</v>
      </c>
      <c r="Z146" s="98">
        <f t="shared" si="38"/>
        <v>0</v>
      </c>
    </row>
    <row r="147" spans="1:26" ht="13.5" customHeight="1">
      <c r="A147" s="338"/>
      <c r="B147" s="338"/>
      <c r="C147" s="34" t="s">
        <v>30</v>
      </c>
      <c r="D147" s="323" t="s">
        <v>44</v>
      </c>
      <c r="E147" s="323"/>
      <c r="F147" s="43">
        <v>138</v>
      </c>
      <c r="G147" s="44"/>
      <c r="H147" s="44"/>
      <c r="I147" s="44"/>
      <c r="J147" s="49">
        <f t="shared" si="35"/>
        <v>0</v>
      </c>
      <c r="K147" s="44"/>
      <c r="L147" s="44"/>
      <c r="M147" s="44"/>
      <c r="N147" s="44"/>
      <c r="O147" s="49">
        <f t="shared" si="36"/>
        <v>0</v>
      </c>
      <c r="P147" s="269"/>
      <c r="Q147" s="283"/>
      <c r="R147" s="251"/>
      <c r="S147" s="206">
        <f t="shared" si="32"/>
        <v>138</v>
      </c>
      <c r="T147" s="204"/>
      <c r="U147" s="204"/>
      <c r="V147" s="205"/>
      <c r="W147" s="205"/>
      <c r="X147" s="204">
        <f t="shared" si="37"/>
        <v>0</v>
      </c>
      <c r="Y147" s="98">
        <f t="shared" si="30"/>
        <v>0</v>
      </c>
      <c r="Z147" s="98">
        <f t="shared" si="38"/>
        <v>0</v>
      </c>
    </row>
    <row r="148" spans="1:26" ht="15.75" customHeight="1">
      <c r="A148" s="338"/>
      <c r="B148" s="34">
        <v>3</v>
      </c>
      <c r="C148" s="34"/>
      <c r="D148" s="323" t="s">
        <v>9</v>
      </c>
      <c r="E148" s="323"/>
      <c r="F148" s="43">
        <v>139</v>
      </c>
      <c r="G148" s="49"/>
      <c r="H148" s="49"/>
      <c r="I148" s="49"/>
      <c r="J148" s="49">
        <f t="shared" si="35"/>
        <v>0</v>
      </c>
      <c r="K148" s="44"/>
      <c r="L148" s="44"/>
      <c r="M148" s="44"/>
      <c r="N148" s="44"/>
      <c r="O148" s="49">
        <f t="shared" si="36"/>
        <v>0</v>
      </c>
      <c r="P148" s="269"/>
      <c r="Q148" s="283"/>
      <c r="R148" s="251"/>
      <c r="S148" s="206">
        <f t="shared" si="32"/>
        <v>139</v>
      </c>
      <c r="T148" s="204"/>
      <c r="U148" s="204"/>
      <c r="V148" s="205"/>
      <c r="W148" s="205"/>
      <c r="X148" s="204">
        <f t="shared" si="37"/>
        <v>0</v>
      </c>
      <c r="Y148" s="98">
        <f t="shared" si="30"/>
        <v>0</v>
      </c>
      <c r="Z148" s="98">
        <f t="shared" si="38"/>
        <v>0</v>
      </c>
    </row>
    <row r="149" spans="1:26" ht="29.25" customHeight="1">
      <c r="A149" s="34" t="s">
        <v>19</v>
      </c>
      <c r="B149" s="34"/>
      <c r="C149" s="34"/>
      <c r="D149" s="323" t="s">
        <v>271</v>
      </c>
      <c r="E149" s="323"/>
      <c r="F149" s="43">
        <v>140</v>
      </c>
      <c r="G149" s="49">
        <f aca="true" t="shared" si="40" ref="G149:N149">G10-G38</f>
        <v>561.9359999999997</v>
      </c>
      <c r="H149" s="49">
        <v>192.67579999999998</v>
      </c>
      <c r="I149" s="49">
        <v>192.67579999999998</v>
      </c>
      <c r="J149" s="49">
        <f t="shared" si="35"/>
        <v>192.67579999999998</v>
      </c>
      <c r="K149" s="49">
        <f t="shared" si="40"/>
        <v>22.03817499999991</v>
      </c>
      <c r="L149" s="49">
        <f t="shared" si="40"/>
        <v>84.00147500000003</v>
      </c>
      <c r="M149" s="49">
        <f t="shared" si="40"/>
        <v>127.19102500000008</v>
      </c>
      <c r="N149" s="49">
        <f t="shared" si="40"/>
        <v>191.2968249999999</v>
      </c>
      <c r="O149" s="49">
        <f t="shared" si="36"/>
        <v>191.2968249999999</v>
      </c>
      <c r="P149" s="269">
        <f>N149/J149</f>
        <v>0.9928430295864863</v>
      </c>
      <c r="Q149" s="283"/>
      <c r="R149" s="252"/>
      <c r="S149" s="206">
        <f t="shared" si="32"/>
        <v>140</v>
      </c>
      <c r="T149" s="49">
        <f>T10-T38</f>
        <v>22.03817499999991</v>
      </c>
      <c r="U149" s="49">
        <f>U10-U38</f>
        <v>61.963300000000004</v>
      </c>
      <c r="V149" s="49">
        <f>V10-V38</f>
        <v>43.189550000000054</v>
      </c>
      <c r="W149" s="49">
        <f>W10-W38</f>
        <v>64.10580000000004</v>
      </c>
      <c r="X149" s="204">
        <f t="shared" si="37"/>
        <v>191.296825</v>
      </c>
      <c r="Y149" s="98">
        <f t="shared" si="30"/>
        <v>0</v>
      </c>
      <c r="Z149" s="98">
        <f t="shared" si="38"/>
        <v>0</v>
      </c>
    </row>
    <row r="150" spans="1:26" ht="15">
      <c r="A150" s="136"/>
      <c r="B150" s="136"/>
      <c r="C150" s="136"/>
      <c r="D150" s="253"/>
      <c r="E150" s="253" t="s">
        <v>283</v>
      </c>
      <c r="F150" s="43">
        <v>141</v>
      </c>
      <c r="G150" s="254"/>
      <c r="H150" s="254"/>
      <c r="I150" s="254"/>
      <c r="J150" s="49">
        <f t="shared" si="35"/>
        <v>0</v>
      </c>
      <c r="K150" s="254"/>
      <c r="L150" s="254"/>
      <c r="M150" s="254"/>
      <c r="N150" s="254"/>
      <c r="O150" s="49">
        <f t="shared" si="36"/>
        <v>0</v>
      </c>
      <c r="P150" s="269"/>
      <c r="Q150" s="283"/>
      <c r="R150" s="252"/>
      <c r="S150" s="206">
        <f t="shared" si="32"/>
        <v>141</v>
      </c>
      <c r="T150" s="204"/>
      <c r="U150" s="204"/>
      <c r="V150" s="205"/>
      <c r="W150" s="205"/>
      <c r="X150" s="204">
        <f t="shared" si="37"/>
        <v>0</v>
      </c>
      <c r="Y150" s="98">
        <f t="shared" si="30"/>
        <v>0</v>
      </c>
      <c r="Z150" s="98">
        <f t="shared" si="38"/>
        <v>0</v>
      </c>
    </row>
    <row r="151" spans="1:26" ht="15.75" customHeight="1">
      <c r="A151" s="136"/>
      <c r="B151" s="136"/>
      <c r="C151" s="136"/>
      <c r="D151" s="253"/>
      <c r="E151" s="253" t="s">
        <v>152</v>
      </c>
      <c r="F151" s="43">
        <v>142</v>
      </c>
      <c r="G151" s="254"/>
      <c r="H151" s="254"/>
      <c r="I151" s="254"/>
      <c r="J151" s="49">
        <f t="shared" si="35"/>
        <v>0</v>
      </c>
      <c r="K151" s="254"/>
      <c r="L151" s="254"/>
      <c r="M151" s="254"/>
      <c r="N151" s="254"/>
      <c r="O151" s="49">
        <f t="shared" si="36"/>
        <v>0</v>
      </c>
      <c r="P151" s="269"/>
      <c r="Q151" s="283"/>
      <c r="R151" s="252"/>
      <c r="S151" s="206">
        <f t="shared" si="32"/>
        <v>142</v>
      </c>
      <c r="T151" s="204"/>
      <c r="U151" s="204"/>
      <c r="V151" s="205"/>
      <c r="W151" s="205"/>
      <c r="X151" s="204">
        <f t="shared" si="37"/>
        <v>0</v>
      </c>
      <c r="Y151" s="98">
        <f t="shared" si="30"/>
        <v>0</v>
      </c>
      <c r="Z151" s="98">
        <f t="shared" si="38"/>
        <v>0</v>
      </c>
    </row>
    <row r="152" spans="1:26" s="36" customFormat="1" ht="13.5" customHeight="1">
      <c r="A152" s="255" t="s">
        <v>20</v>
      </c>
      <c r="B152" s="256"/>
      <c r="C152" s="256"/>
      <c r="D152" s="346" t="s">
        <v>108</v>
      </c>
      <c r="E152" s="346"/>
      <c r="F152" s="43">
        <v>143</v>
      </c>
      <c r="G152" s="49">
        <v>88</v>
      </c>
      <c r="H152" s="65">
        <v>30.828127999999978</v>
      </c>
      <c r="I152" s="65">
        <f>I149*16%</f>
        <v>30.828127999999996</v>
      </c>
      <c r="J152" s="49">
        <f t="shared" si="35"/>
        <v>30.828127999999996</v>
      </c>
      <c r="K152" s="65">
        <f>T152</f>
        <v>3.5261079999999856</v>
      </c>
      <c r="L152" s="65">
        <f>T152+U152</f>
        <v>13.440235999999988</v>
      </c>
      <c r="M152" s="65">
        <f>T152+U152+V152</f>
        <v>20.350564</v>
      </c>
      <c r="N152" s="65">
        <f>T152+U152+V152+W152</f>
        <v>30.607492000000008</v>
      </c>
      <c r="O152" s="49">
        <f t="shared" si="36"/>
        <v>30.607492000000008</v>
      </c>
      <c r="P152" s="269">
        <f>N152/J152</f>
        <v>0.9928430295864871</v>
      </c>
      <c r="Q152" s="283"/>
      <c r="R152" s="252"/>
      <c r="S152" s="206">
        <f t="shared" si="32"/>
        <v>143</v>
      </c>
      <c r="T152" s="65">
        <f>T149*16%</f>
        <v>3.5261079999999856</v>
      </c>
      <c r="U152" s="65">
        <f>U149*16%</f>
        <v>9.914128000000002</v>
      </c>
      <c r="V152" s="65">
        <f>V149*16%</f>
        <v>6.910328000000009</v>
      </c>
      <c r="W152" s="65">
        <f>W149*16%</f>
        <v>10.256928000000007</v>
      </c>
      <c r="X152" s="204">
        <f t="shared" si="37"/>
        <v>30.607492000000008</v>
      </c>
      <c r="Y152" s="98">
        <f t="shared" si="30"/>
        <v>0</v>
      </c>
      <c r="Z152" s="98">
        <f t="shared" si="38"/>
        <v>0</v>
      </c>
    </row>
    <row r="153" spans="1:26" ht="13.5" customHeight="1">
      <c r="A153" s="257" t="s">
        <v>21</v>
      </c>
      <c r="B153" s="258"/>
      <c r="C153" s="140"/>
      <c r="D153" s="347" t="s">
        <v>14</v>
      </c>
      <c r="E153" s="347"/>
      <c r="F153" s="43"/>
      <c r="G153" s="259"/>
      <c r="H153" s="259"/>
      <c r="I153" s="259"/>
      <c r="J153" s="49">
        <f t="shared" si="35"/>
        <v>0</v>
      </c>
      <c r="K153" s="260"/>
      <c r="L153" s="260"/>
      <c r="M153" s="260"/>
      <c r="N153" s="260"/>
      <c r="O153" s="49">
        <f t="shared" si="36"/>
        <v>0</v>
      </c>
      <c r="P153" s="269"/>
      <c r="Q153" s="283"/>
      <c r="R153" s="251"/>
      <c r="S153" s="206">
        <f t="shared" si="32"/>
        <v>0</v>
      </c>
      <c r="T153" s="204"/>
      <c r="U153" s="204"/>
      <c r="V153" s="205"/>
      <c r="W153" s="205"/>
      <c r="X153" s="204">
        <f t="shared" si="37"/>
        <v>0</v>
      </c>
      <c r="Y153" s="98">
        <f t="shared" si="30"/>
        <v>0</v>
      </c>
      <c r="Z153" s="98">
        <f t="shared" si="38"/>
        <v>0</v>
      </c>
    </row>
    <row r="154" spans="1:26" ht="25.5" customHeight="1">
      <c r="A154" s="261"/>
      <c r="B154" s="258">
        <v>1</v>
      </c>
      <c r="C154" s="140"/>
      <c r="D154" s="339" t="s">
        <v>391</v>
      </c>
      <c r="E154" s="340"/>
      <c r="F154" s="43">
        <v>144</v>
      </c>
      <c r="G154" s="259"/>
      <c r="H154" s="259"/>
      <c r="I154" s="259"/>
      <c r="J154" s="49">
        <f t="shared" si="35"/>
        <v>0</v>
      </c>
      <c r="K154" s="260"/>
      <c r="L154" s="260"/>
      <c r="M154" s="260"/>
      <c r="N154" s="260"/>
      <c r="O154" s="49">
        <f t="shared" si="36"/>
        <v>0</v>
      </c>
      <c r="P154" s="269"/>
      <c r="Q154" s="283"/>
      <c r="R154" s="251"/>
      <c r="S154" s="206">
        <f t="shared" si="32"/>
        <v>144</v>
      </c>
      <c r="T154" s="204"/>
      <c r="U154" s="204"/>
      <c r="V154" s="205"/>
      <c r="W154" s="205"/>
      <c r="X154" s="204">
        <f t="shared" si="37"/>
        <v>0</v>
      </c>
      <c r="Y154" s="98"/>
      <c r="Z154" s="98">
        <f t="shared" si="38"/>
        <v>0</v>
      </c>
    </row>
    <row r="155" spans="1:26" ht="27" customHeight="1">
      <c r="A155" s="261"/>
      <c r="B155" s="258"/>
      <c r="C155" s="140"/>
      <c r="D155" s="323" t="s">
        <v>392</v>
      </c>
      <c r="E155" s="323"/>
      <c r="F155" s="43">
        <v>145</v>
      </c>
      <c r="G155" s="259"/>
      <c r="H155" s="259"/>
      <c r="I155" s="259"/>
      <c r="J155" s="49">
        <f t="shared" si="35"/>
        <v>0</v>
      </c>
      <c r="K155" s="260"/>
      <c r="L155" s="260"/>
      <c r="M155" s="260"/>
      <c r="N155" s="260"/>
      <c r="O155" s="49">
        <f t="shared" si="36"/>
        <v>0</v>
      </c>
      <c r="P155" s="269"/>
      <c r="Q155" s="283"/>
      <c r="R155" s="251"/>
      <c r="S155" s="206">
        <f t="shared" si="32"/>
        <v>145</v>
      </c>
      <c r="T155" s="204"/>
      <c r="U155" s="204"/>
      <c r="V155" s="205"/>
      <c r="W155" s="205"/>
      <c r="X155" s="204">
        <f t="shared" si="37"/>
        <v>0</v>
      </c>
      <c r="Y155" s="98"/>
      <c r="Z155" s="98">
        <f t="shared" si="38"/>
        <v>0</v>
      </c>
    </row>
    <row r="156" spans="1:26" ht="57" customHeight="1">
      <c r="A156" s="261"/>
      <c r="B156" s="258"/>
      <c r="C156" s="140"/>
      <c r="D156" s="339" t="s">
        <v>393</v>
      </c>
      <c r="E156" s="340"/>
      <c r="F156" s="43">
        <v>146</v>
      </c>
      <c r="G156" s="259"/>
      <c r="H156" s="259"/>
      <c r="I156" s="259"/>
      <c r="J156" s="49">
        <f t="shared" si="35"/>
        <v>0</v>
      </c>
      <c r="K156" s="260"/>
      <c r="L156" s="260"/>
      <c r="M156" s="260"/>
      <c r="N156" s="260"/>
      <c r="O156" s="49">
        <f t="shared" si="36"/>
        <v>0</v>
      </c>
      <c r="P156" s="269"/>
      <c r="Q156" s="283"/>
      <c r="R156" s="251"/>
      <c r="S156" s="206">
        <f t="shared" si="32"/>
        <v>146</v>
      </c>
      <c r="T156" s="204"/>
      <c r="U156" s="204"/>
      <c r="V156" s="205"/>
      <c r="W156" s="205"/>
      <c r="X156" s="204">
        <f t="shared" si="37"/>
        <v>0</v>
      </c>
      <c r="Y156" s="98"/>
      <c r="Z156" s="98">
        <f t="shared" si="38"/>
        <v>0</v>
      </c>
    </row>
    <row r="157" spans="1:26" ht="27.75" customHeight="1">
      <c r="A157" s="261"/>
      <c r="B157" s="258">
        <v>2</v>
      </c>
      <c r="C157" s="140"/>
      <c r="D157" s="332" t="s">
        <v>394</v>
      </c>
      <c r="E157" s="333"/>
      <c r="F157" s="43">
        <v>147</v>
      </c>
      <c r="G157" s="260">
        <f aca="true" t="shared" si="41" ref="G157:N157">G96</f>
        <v>1305.1709999999998</v>
      </c>
      <c r="H157" s="260">
        <v>1467.1899999999998</v>
      </c>
      <c r="I157" s="260">
        <f t="shared" si="41"/>
        <v>1467.19</v>
      </c>
      <c r="J157" s="49">
        <f t="shared" si="35"/>
        <v>1467.19</v>
      </c>
      <c r="K157" s="260">
        <f t="shared" si="41"/>
        <v>344.928</v>
      </c>
      <c r="L157" s="260">
        <f t="shared" si="41"/>
        <v>790.114</v>
      </c>
      <c r="M157" s="260">
        <f t="shared" si="41"/>
        <v>1194.976</v>
      </c>
      <c r="N157" s="260">
        <f t="shared" si="41"/>
        <v>1589.78</v>
      </c>
      <c r="O157" s="49">
        <f t="shared" si="36"/>
        <v>1589.78</v>
      </c>
      <c r="P157" s="269">
        <f>N157/J157</f>
        <v>1.0835542772238087</v>
      </c>
      <c r="Q157" s="283"/>
      <c r="R157" s="251"/>
      <c r="S157" s="206">
        <f t="shared" si="32"/>
        <v>147</v>
      </c>
      <c r="T157" s="204"/>
      <c r="U157" s="204"/>
      <c r="V157" s="205"/>
      <c r="W157" s="205"/>
      <c r="X157" s="204">
        <f t="shared" si="37"/>
        <v>0</v>
      </c>
      <c r="Y157" s="98">
        <f t="shared" si="30"/>
        <v>0</v>
      </c>
      <c r="Z157" s="98">
        <f t="shared" si="38"/>
        <v>-1589.78</v>
      </c>
    </row>
    <row r="158" spans="1:26" ht="64.5" customHeight="1">
      <c r="A158" s="261"/>
      <c r="B158" s="258"/>
      <c r="C158" s="140" t="s">
        <v>27</v>
      </c>
      <c r="D158" s="332" t="s">
        <v>401</v>
      </c>
      <c r="E158" s="333"/>
      <c r="F158" s="43">
        <v>148</v>
      </c>
      <c r="G158" s="260"/>
      <c r="H158" s="260">
        <v>118</v>
      </c>
      <c r="I158" s="260">
        <v>118</v>
      </c>
      <c r="J158" s="49">
        <f t="shared" si="35"/>
        <v>118</v>
      </c>
      <c r="K158" s="260">
        <f>T158</f>
        <v>51</v>
      </c>
      <c r="L158" s="260">
        <f>T158+U158</f>
        <v>89</v>
      </c>
      <c r="M158" s="260">
        <f>T158+U158+V158</f>
        <v>102</v>
      </c>
      <c r="N158" s="260">
        <f>T158+U158+V158+W158</f>
        <v>118</v>
      </c>
      <c r="O158" s="49">
        <f t="shared" si="36"/>
        <v>118</v>
      </c>
      <c r="P158" s="269"/>
      <c r="Q158" s="283"/>
      <c r="R158" s="251"/>
      <c r="S158" s="206">
        <f t="shared" si="32"/>
        <v>148</v>
      </c>
      <c r="T158" s="204">
        <v>51</v>
      </c>
      <c r="U158" s="204">
        <v>38</v>
      </c>
      <c r="V158" s="205">
        <v>13</v>
      </c>
      <c r="W158" s="205">
        <v>16</v>
      </c>
      <c r="X158" s="204">
        <f t="shared" si="37"/>
        <v>118</v>
      </c>
      <c r="Y158" s="98"/>
      <c r="Z158" s="98">
        <f t="shared" si="38"/>
        <v>0</v>
      </c>
    </row>
    <row r="159" spans="1:26" ht="13.5" customHeight="1">
      <c r="A159" s="261"/>
      <c r="B159" s="258"/>
      <c r="C159" s="140" t="s">
        <v>28</v>
      </c>
      <c r="D159" s="343"/>
      <c r="E159" s="344"/>
      <c r="F159" s="43">
        <v>149</v>
      </c>
      <c r="G159" s="260"/>
      <c r="H159" s="260"/>
      <c r="I159" s="260"/>
      <c r="J159" s="49">
        <f t="shared" si="35"/>
        <v>0</v>
      </c>
      <c r="K159" s="260"/>
      <c r="L159" s="260"/>
      <c r="M159" s="260"/>
      <c r="N159" s="260"/>
      <c r="O159" s="49">
        <f t="shared" si="36"/>
        <v>0</v>
      </c>
      <c r="P159" s="269"/>
      <c r="Q159" s="283"/>
      <c r="R159" s="251"/>
      <c r="S159" s="206">
        <f t="shared" si="32"/>
        <v>149</v>
      </c>
      <c r="T159" s="204"/>
      <c r="U159" s="204"/>
      <c r="V159" s="205"/>
      <c r="W159" s="205"/>
      <c r="X159" s="204">
        <f t="shared" si="37"/>
        <v>0</v>
      </c>
      <c r="Y159" s="98"/>
      <c r="Z159" s="98">
        <f t="shared" si="38"/>
        <v>0</v>
      </c>
    </row>
    <row r="160" spans="1:26" ht="13.5" customHeight="1">
      <c r="A160" s="261"/>
      <c r="B160" s="258"/>
      <c r="C160" s="140" t="s">
        <v>30</v>
      </c>
      <c r="D160" s="343"/>
      <c r="E160" s="344"/>
      <c r="F160" s="43">
        <v>150</v>
      </c>
      <c r="G160" s="260"/>
      <c r="H160" s="260"/>
      <c r="I160" s="260"/>
      <c r="J160" s="49">
        <f t="shared" si="35"/>
        <v>0</v>
      </c>
      <c r="K160" s="260"/>
      <c r="L160" s="260"/>
      <c r="M160" s="260"/>
      <c r="N160" s="260"/>
      <c r="O160" s="49">
        <f t="shared" si="36"/>
        <v>0</v>
      </c>
      <c r="P160" s="269"/>
      <c r="Q160" s="283"/>
      <c r="R160" s="251"/>
      <c r="S160" s="206">
        <f t="shared" si="32"/>
        <v>150</v>
      </c>
      <c r="T160" s="204"/>
      <c r="U160" s="204"/>
      <c r="V160" s="205"/>
      <c r="W160" s="205"/>
      <c r="X160" s="204">
        <f t="shared" si="37"/>
        <v>0</v>
      </c>
      <c r="Y160" s="98"/>
      <c r="Z160" s="98">
        <f t="shared" si="38"/>
        <v>0</v>
      </c>
    </row>
    <row r="161" spans="1:26" ht="13.5" customHeight="1">
      <c r="A161" s="261"/>
      <c r="B161" s="258">
        <v>3</v>
      </c>
      <c r="C161" s="140"/>
      <c r="D161" s="323" t="s">
        <v>281</v>
      </c>
      <c r="E161" s="323"/>
      <c r="F161" s="43">
        <v>151</v>
      </c>
      <c r="G161" s="260">
        <f aca="true" t="shared" si="42" ref="G161:N161">G97</f>
        <v>1160.3719999999998</v>
      </c>
      <c r="H161" s="260">
        <v>1286.32</v>
      </c>
      <c r="I161" s="260">
        <f t="shared" si="42"/>
        <v>1286.32</v>
      </c>
      <c r="J161" s="49">
        <f t="shared" si="35"/>
        <v>1286.32</v>
      </c>
      <c r="K161" s="260">
        <f t="shared" si="42"/>
        <v>321.87</v>
      </c>
      <c r="L161" s="260">
        <f t="shared" si="42"/>
        <v>686.49</v>
      </c>
      <c r="M161" s="260">
        <f t="shared" si="42"/>
        <v>1049.01</v>
      </c>
      <c r="N161" s="260">
        <f t="shared" si="42"/>
        <v>1417.83</v>
      </c>
      <c r="O161" s="49">
        <f t="shared" si="36"/>
        <v>1417.83</v>
      </c>
      <c r="P161" s="269">
        <f aca="true" t="shared" si="43" ref="P161:P166">N161/J161</f>
        <v>1.1022373903849743</v>
      </c>
      <c r="Q161" s="283"/>
      <c r="R161" s="251"/>
      <c r="S161" s="206">
        <f t="shared" si="32"/>
        <v>151</v>
      </c>
      <c r="T161" s="204"/>
      <c r="U161" s="204"/>
      <c r="V161" s="205"/>
      <c r="W161" s="205"/>
      <c r="X161" s="204">
        <f t="shared" si="37"/>
        <v>0</v>
      </c>
      <c r="Y161" s="98">
        <f t="shared" si="30"/>
        <v>0</v>
      </c>
      <c r="Z161" s="98">
        <f t="shared" si="38"/>
        <v>-1417.83</v>
      </c>
    </row>
    <row r="162" spans="1:26" ht="28.5" customHeight="1">
      <c r="A162" s="348"/>
      <c r="B162" s="146">
        <v>4</v>
      </c>
      <c r="C162" s="34"/>
      <c r="D162" s="323" t="s">
        <v>102</v>
      </c>
      <c r="E162" s="323"/>
      <c r="F162" s="43">
        <v>152</v>
      </c>
      <c r="G162" s="44">
        <v>31</v>
      </c>
      <c r="H162" s="44">
        <v>31</v>
      </c>
      <c r="I162" s="44">
        <v>31</v>
      </c>
      <c r="J162" s="49">
        <f t="shared" si="35"/>
        <v>31</v>
      </c>
      <c r="K162" s="44">
        <v>31</v>
      </c>
      <c r="L162" s="44">
        <v>31</v>
      </c>
      <c r="M162" s="44">
        <v>31</v>
      </c>
      <c r="N162" s="44">
        <v>31</v>
      </c>
      <c r="O162" s="49">
        <f t="shared" si="36"/>
        <v>31</v>
      </c>
      <c r="P162" s="269">
        <f t="shared" si="43"/>
        <v>1</v>
      </c>
      <c r="Q162" s="283"/>
      <c r="R162" s="251"/>
      <c r="S162" s="206">
        <f t="shared" si="32"/>
        <v>152</v>
      </c>
      <c r="T162" s="204"/>
      <c r="U162" s="204"/>
      <c r="V162" s="205"/>
      <c r="W162" s="205"/>
      <c r="X162" s="204">
        <f t="shared" si="37"/>
        <v>0</v>
      </c>
      <c r="Z162" s="98">
        <f t="shared" si="38"/>
        <v>-31</v>
      </c>
    </row>
    <row r="163" spans="1:26" ht="12.75" customHeight="1">
      <c r="A163" s="348"/>
      <c r="B163" s="146">
        <v>5</v>
      </c>
      <c r="C163" s="34"/>
      <c r="D163" s="323" t="s">
        <v>123</v>
      </c>
      <c r="E163" s="323"/>
      <c r="F163" s="43">
        <v>153</v>
      </c>
      <c r="G163" s="44">
        <v>36</v>
      </c>
      <c r="H163" s="44">
        <v>31</v>
      </c>
      <c r="I163" s="44">
        <v>31</v>
      </c>
      <c r="J163" s="49">
        <f t="shared" si="35"/>
        <v>31</v>
      </c>
      <c r="K163" s="44">
        <v>31</v>
      </c>
      <c r="L163" s="44">
        <v>31</v>
      </c>
      <c r="M163" s="44">
        <v>31</v>
      </c>
      <c r="N163" s="44">
        <v>31</v>
      </c>
      <c r="O163" s="49">
        <f t="shared" si="36"/>
        <v>31</v>
      </c>
      <c r="P163" s="269">
        <f t="shared" si="43"/>
        <v>1</v>
      </c>
      <c r="Q163" s="283"/>
      <c r="R163" s="251"/>
      <c r="S163" s="206">
        <f t="shared" si="32"/>
        <v>153</v>
      </c>
      <c r="T163" s="204"/>
      <c r="U163" s="204"/>
      <c r="V163" s="205"/>
      <c r="W163" s="205"/>
      <c r="X163" s="204">
        <f t="shared" si="37"/>
        <v>0</v>
      </c>
      <c r="Z163" s="98">
        <f t="shared" si="38"/>
        <v>-31</v>
      </c>
    </row>
    <row r="164" spans="1:26" ht="57" customHeight="1">
      <c r="A164" s="348"/>
      <c r="B164" s="146">
        <v>6</v>
      </c>
      <c r="C164" s="34" t="s">
        <v>27</v>
      </c>
      <c r="D164" s="339" t="s">
        <v>395</v>
      </c>
      <c r="E164" s="340"/>
      <c r="F164" s="43">
        <v>154</v>
      </c>
      <c r="G164" s="44">
        <f>G161/G163/12*1000</f>
        <v>2686.0462962962956</v>
      </c>
      <c r="H164" s="44">
        <v>3782.768817204301</v>
      </c>
      <c r="I164" s="44">
        <f>((I157-I102-I107)/I163)/12*1000</f>
        <v>3782.7688172043013</v>
      </c>
      <c r="J164" s="49">
        <f t="shared" si="35"/>
        <v>3782.7688172043013</v>
      </c>
      <c r="K164" s="273" t="s">
        <v>402</v>
      </c>
      <c r="L164" s="273" t="s">
        <v>402</v>
      </c>
      <c r="M164" s="273" t="s">
        <v>402</v>
      </c>
      <c r="N164" s="44">
        <f>((N157-N102-N107)/N163)/12*1000</f>
        <v>4171.451612903225</v>
      </c>
      <c r="O164" s="49">
        <f t="shared" si="36"/>
        <v>4171.451612903225</v>
      </c>
      <c r="P164" s="269">
        <f t="shared" si="43"/>
        <v>1.1027508723058008</v>
      </c>
      <c r="Q164" s="283"/>
      <c r="R164" s="251"/>
      <c r="S164" s="206">
        <f t="shared" si="32"/>
        <v>154</v>
      </c>
      <c r="T164" s="204"/>
      <c r="U164" s="204"/>
      <c r="V164" s="205"/>
      <c r="W164" s="205"/>
      <c r="X164" s="204">
        <f t="shared" si="37"/>
        <v>0</v>
      </c>
      <c r="Z164" s="98">
        <f t="shared" si="38"/>
        <v>-4171.451612903225</v>
      </c>
    </row>
    <row r="165" spans="1:26" ht="66.75" customHeight="1">
      <c r="A165" s="348"/>
      <c r="B165" s="146"/>
      <c r="C165" s="34" t="s">
        <v>282</v>
      </c>
      <c r="D165" s="323" t="s">
        <v>403</v>
      </c>
      <c r="E165" s="323"/>
      <c r="F165" s="43">
        <v>155</v>
      </c>
      <c r="G165" s="44">
        <f>G157/G163/12*1000</f>
        <v>3021.229166666666</v>
      </c>
      <c r="H165" s="44">
        <v>3465.5645161290317</v>
      </c>
      <c r="I165" s="44">
        <f>((I157-I102-I107-I158)/I163)/12*1000</f>
        <v>3465.564516129032</v>
      </c>
      <c r="J165" s="49">
        <f t="shared" si="35"/>
        <v>3465.564516129032</v>
      </c>
      <c r="K165" s="273" t="s">
        <v>402</v>
      </c>
      <c r="L165" s="273" t="s">
        <v>402</v>
      </c>
      <c r="M165" s="273" t="s">
        <v>402</v>
      </c>
      <c r="N165" s="44">
        <f>((N157-N102-N107-N158)/N163)/12*1000</f>
        <v>3854.2473118279568</v>
      </c>
      <c r="O165" s="49">
        <f t="shared" si="36"/>
        <v>3854.2473118279568</v>
      </c>
      <c r="P165" s="269">
        <f t="shared" si="43"/>
        <v>1.1121556946609887</v>
      </c>
      <c r="Q165" s="283"/>
      <c r="R165" s="251"/>
      <c r="S165" s="206">
        <f t="shared" si="32"/>
        <v>155</v>
      </c>
      <c r="T165" s="204"/>
      <c r="U165" s="204"/>
      <c r="V165" s="205"/>
      <c r="W165" s="205"/>
      <c r="X165" s="204">
        <f t="shared" si="37"/>
        <v>0</v>
      </c>
      <c r="Z165" s="98">
        <f t="shared" si="38"/>
        <v>-3854.2473118279568</v>
      </c>
    </row>
    <row r="166" spans="1:26" ht="57" customHeight="1">
      <c r="A166" s="348"/>
      <c r="B166" s="146">
        <v>7</v>
      </c>
      <c r="C166" s="34" t="s">
        <v>27</v>
      </c>
      <c r="D166" s="323" t="s">
        <v>397</v>
      </c>
      <c r="E166" s="323"/>
      <c r="F166" s="43">
        <v>156</v>
      </c>
      <c r="G166" s="44">
        <f>G11/G163</f>
        <v>108.94677777777775</v>
      </c>
      <c r="H166" s="44">
        <v>133.09677419354838</v>
      </c>
      <c r="I166" s="44">
        <f>I11/I163</f>
        <v>133.09677419354838</v>
      </c>
      <c r="J166" s="49">
        <f t="shared" si="35"/>
        <v>133.09677419354838</v>
      </c>
      <c r="K166" s="273" t="s">
        <v>402</v>
      </c>
      <c r="L166" s="273" t="s">
        <v>402</v>
      </c>
      <c r="M166" s="273" t="s">
        <v>402</v>
      </c>
      <c r="N166" s="44">
        <f>N11/N163</f>
        <v>133.1290322580645</v>
      </c>
      <c r="O166" s="49">
        <f t="shared" si="36"/>
        <v>133.1290322580645</v>
      </c>
      <c r="P166" s="269">
        <f t="shared" si="43"/>
        <v>1.0002423654871546</v>
      </c>
      <c r="Q166" s="283"/>
      <c r="R166" s="251"/>
      <c r="S166" s="206">
        <f t="shared" si="32"/>
        <v>156</v>
      </c>
      <c r="T166" s="204"/>
      <c r="U166" s="204"/>
      <c r="V166" s="205"/>
      <c r="W166" s="205"/>
      <c r="X166" s="204">
        <f t="shared" si="37"/>
        <v>0</v>
      </c>
      <c r="Z166" s="98">
        <f t="shared" si="38"/>
        <v>-133.1290322580645</v>
      </c>
    </row>
    <row r="167" spans="1:26" ht="57" customHeight="1">
      <c r="A167" s="348"/>
      <c r="B167" s="146"/>
      <c r="C167" s="34" t="s">
        <v>28</v>
      </c>
      <c r="D167" s="323" t="s">
        <v>396</v>
      </c>
      <c r="E167" s="323"/>
      <c r="F167" s="43">
        <v>157</v>
      </c>
      <c r="G167" s="44"/>
      <c r="H167" s="44">
        <v>123.09677419354838</v>
      </c>
      <c r="I167" s="44"/>
      <c r="J167" s="49">
        <f t="shared" si="35"/>
        <v>0</v>
      </c>
      <c r="K167" s="273" t="s">
        <v>402</v>
      </c>
      <c r="L167" s="273" t="s">
        <v>402</v>
      </c>
      <c r="M167" s="273" t="s">
        <v>402</v>
      </c>
      <c r="N167" s="44">
        <f>(N11-N19)/N163</f>
        <v>123.12903225806451</v>
      </c>
      <c r="O167" s="49">
        <f t="shared" si="36"/>
        <v>123.12903225806451</v>
      </c>
      <c r="P167" s="269"/>
      <c r="Q167" s="283"/>
      <c r="R167" s="251"/>
      <c r="S167" s="206">
        <f t="shared" si="32"/>
        <v>157</v>
      </c>
      <c r="T167" s="204"/>
      <c r="U167" s="204"/>
      <c r="V167" s="205"/>
      <c r="W167" s="205"/>
      <c r="X167" s="204">
        <f t="shared" si="37"/>
        <v>0</v>
      </c>
      <c r="Z167" s="98">
        <f t="shared" si="38"/>
        <v>-123.12903225806451</v>
      </c>
    </row>
    <row r="168" spans="1:26" ht="58.5" customHeight="1">
      <c r="A168" s="348"/>
      <c r="B168" s="146"/>
      <c r="C168" s="34" t="s">
        <v>30</v>
      </c>
      <c r="D168" s="323" t="s">
        <v>398</v>
      </c>
      <c r="E168" s="323"/>
      <c r="F168" s="43">
        <v>158</v>
      </c>
      <c r="G168" s="44"/>
      <c r="H168" s="44"/>
      <c r="I168" s="44"/>
      <c r="J168" s="49">
        <f t="shared" si="35"/>
        <v>0</v>
      </c>
      <c r="K168" s="44"/>
      <c r="L168" s="44"/>
      <c r="M168" s="44"/>
      <c r="N168" s="44"/>
      <c r="O168" s="49">
        <f t="shared" si="36"/>
        <v>0</v>
      </c>
      <c r="P168" s="269"/>
      <c r="Q168" s="283"/>
      <c r="S168" s="206">
        <f t="shared" si="32"/>
        <v>158</v>
      </c>
      <c r="T168" s="204"/>
      <c r="U168" s="204"/>
      <c r="V168" s="205"/>
      <c r="W168" s="205"/>
      <c r="X168" s="204">
        <f t="shared" si="37"/>
        <v>0</v>
      </c>
      <c r="Z168" s="98">
        <f t="shared" si="38"/>
        <v>0</v>
      </c>
    </row>
    <row r="169" spans="1:26" ht="28.5" customHeight="1">
      <c r="A169" s="348"/>
      <c r="B169" s="146"/>
      <c r="C169" s="34" t="s">
        <v>124</v>
      </c>
      <c r="D169" s="339" t="s">
        <v>313</v>
      </c>
      <c r="E169" s="340"/>
      <c r="F169" s="43">
        <v>159</v>
      </c>
      <c r="G169" s="44"/>
      <c r="H169" s="44"/>
      <c r="I169" s="44"/>
      <c r="J169" s="49">
        <f t="shared" si="35"/>
        <v>0</v>
      </c>
      <c r="K169" s="44"/>
      <c r="L169" s="44"/>
      <c r="M169" s="44"/>
      <c r="N169" s="44"/>
      <c r="O169" s="49">
        <f t="shared" si="36"/>
        <v>0</v>
      </c>
      <c r="P169" s="269"/>
      <c r="Q169" s="283"/>
      <c r="S169" s="206">
        <f t="shared" si="32"/>
        <v>159</v>
      </c>
      <c r="T169" s="204"/>
      <c r="U169" s="204"/>
      <c r="V169" s="205"/>
      <c r="W169" s="205"/>
      <c r="X169" s="204">
        <f t="shared" si="37"/>
        <v>0</v>
      </c>
      <c r="Z169" s="98">
        <f t="shared" si="38"/>
        <v>0</v>
      </c>
    </row>
    <row r="170" spans="1:26" ht="15" customHeight="1">
      <c r="A170" s="348"/>
      <c r="B170" s="146"/>
      <c r="C170" s="34"/>
      <c r="D170" s="131"/>
      <c r="E170" s="131" t="s">
        <v>284</v>
      </c>
      <c r="F170" s="43">
        <v>160</v>
      </c>
      <c r="G170" s="44"/>
      <c r="H170" s="44"/>
      <c r="I170" s="44"/>
      <c r="J170" s="49">
        <f t="shared" si="35"/>
        <v>0</v>
      </c>
      <c r="K170" s="44"/>
      <c r="L170" s="44"/>
      <c r="M170" s="44"/>
      <c r="N170" s="44"/>
      <c r="O170" s="49">
        <f t="shared" si="36"/>
        <v>0</v>
      </c>
      <c r="P170" s="269"/>
      <c r="Q170" s="283"/>
      <c r="S170" s="206">
        <f t="shared" si="32"/>
        <v>160</v>
      </c>
      <c r="T170" s="204"/>
      <c r="U170" s="204"/>
      <c r="V170" s="205"/>
      <c r="W170" s="205"/>
      <c r="X170" s="204">
        <f t="shared" si="37"/>
        <v>0</v>
      </c>
      <c r="Z170" s="98">
        <f t="shared" si="38"/>
        <v>0</v>
      </c>
    </row>
    <row r="171" spans="1:26" ht="15" customHeight="1">
      <c r="A171" s="348"/>
      <c r="B171" s="146"/>
      <c r="C171" s="34"/>
      <c r="D171" s="131"/>
      <c r="E171" s="131" t="s">
        <v>300</v>
      </c>
      <c r="F171" s="43">
        <v>161</v>
      </c>
      <c r="G171" s="44"/>
      <c r="H171" s="44"/>
      <c r="I171" s="44"/>
      <c r="J171" s="49">
        <f t="shared" si="35"/>
        <v>0</v>
      </c>
      <c r="K171" s="44"/>
      <c r="L171" s="44"/>
      <c r="M171" s="44"/>
      <c r="N171" s="44"/>
      <c r="O171" s="49">
        <f t="shared" si="36"/>
        <v>0</v>
      </c>
      <c r="P171" s="269"/>
      <c r="Q171" s="283"/>
      <c r="S171" s="206">
        <f t="shared" si="32"/>
        <v>161</v>
      </c>
      <c r="T171" s="204"/>
      <c r="U171" s="204"/>
      <c r="V171" s="205"/>
      <c r="W171" s="205"/>
      <c r="X171" s="204">
        <f t="shared" si="37"/>
        <v>0</v>
      </c>
      <c r="Z171" s="98">
        <f t="shared" si="38"/>
        <v>0</v>
      </c>
    </row>
    <row r="172" spans="1:26" ht="15" customHeight="1">
      <c r="A172" s="348"/>
      <c r="B172" s="146"/>
      <c r="C172" s="34"/>
      <c r="D172" s="131"/>
      <c r="E172" s="131" t="s">
        <v>314</v>
      </c>
      <c r="F172" s="43">
        <v>162</v>
      </c>
      <c r="G172" s="44"/>
      <c r="H172" s="44"/>
      <c r="I172" s="44"/>
      <c r="J172" s="49">
        <f t="shared" si="35"/>
        <v>0</v>
      </c>
      <c r="K172" s="44"/>
      <c r="L172" s="44"/>
      <c r="M172" s="44"/>
      <c r="N172" s="44"/>
      <c r="O172" s="49">
        <f t="shared" si="36"/>
        <v>0</v>
      </c>
      <c r="P172" s="269"/>
      <c r="Q172" s="283"/>
      <c r="S172" s="206">
        <f t="shared" si="32"/>
        <v>162</v>
      </c>
      <c r="T172" s="204"/>
      <c r="U172" s="204"/>
      <c r="V172" s="205"/>
      <c r="W172" s="205"/>
      <c r="X172" s="204">
        <f t="shared" si="37"/>
        <v>0</v>
      </c>
      <c r="Z172" s="98">
        <f t="shared" si="38"/>
        <v>0</v>
      </c>
    </row>
    <row r="173" spans="1:26" ht="26.25" customHeight="1">
      <c r="A173" s="348"/>
      <c r="B173" s="146"/>
      <c r="C173" s="34"/>
      <c r="D173" s="131"/>
      <c r="E173" s="131" t="s">
        <v>399</v>
      </c>
      <c r="F173" s="43">
        <v>163</v>
      </c>
      <c r="G173" s="44"/>
      <c r="H173" s="44"/>
      <c r="I173" s="44"/>
      <c r="J173" s="49">
        <f t="shared" si="35"/>
        <v>0</v>
      </c>
      <c r="K173" s="44"/>
      <c r="L173" s="44"/>
      <c r="M173" s="44"/>
      <c r="N173" s="44"/>
      <c r="O173" s="49">
        <f t="shared" si="36"/>
        <v>0</v>
      </c>
      <c r="P173" s="269"/>
      <c r="Q173" s="283"/>
      <c r="S173" s="206">
        <f t="shared" si="32"/>
        <v>163</v>
      </c>
      <c r="T173" s="204"/>
      <c r="U173" s="204"/>
      <c r="V173" s="205"/>
      <c r="W173" s="205"/>
      <c r="X173" s="204">
        <f t="shared" si="37"/>
        <v>0</v>
      </c>
      <c r="Z173" s="98">
        <f t="shared" si="38"/>
        <v>0</v>
      </c>
    </row>
    <row r="174" spans="1:26" ht="15.75" customHeight="1">
      <c r="A174" s="137"/>
      <c r="B174" s="146">
        <v>8</v>
      </c>
      <c r="C174" s="34"/>
      <c r="D174" s="346" t="s">
        <v>248</v>
      </c>
      <c r="E174" s="346"/>
      <c r="F174" s="43">
        <v>164</v>
      </c>
      <c r="G174" s="44"/>
      <c r="H174" s="44"/>
      <c r="I174" s="44"/>
      <c r="J174" s="49">
        <f t="shared" si="35"/>
        <v>0</v>
      </c>
      <c r="K174" s="44"/>
      <c r="L174" s="44"/>
      <c r="M174" s="44"/>
      <c r="N174" s="44"/>
      <c r="O174" s="49">
        <f t="shared" si="36"/>
        <v>0</v>
      </c>
      <c r="P174" s="269"/>
      <c r="Q174" s="283"/>
      <c r="S174" s="206">
        <f t="shared" si="32"/>
        <v>164</v>
      </c>
      <c r="T174" s="204"/>
      <c r="U174" s="204"/>
      <c r="V174" s="205"/>
      <c r="W174" s="205"/>
      <c r="X174" s="204">
        <f t="shared" si="37"/>
        <v>0</v>
      </c>
      <c r="Z174" s="98">
        <f t="shared" si="38"/>
        <v>0</v>
      </c>
    </row>
    <row r="175" spans="1:26" ht="15" customHeight="1">
      <c r="A175" s="137"/>
      <c r="B175" s="146">
        <v>9</v>
      </c>
      <c r="C175" s="34"/>
      <c r="D175" s="346" t="s">
        <v>292</v>
      </c>
      <c r="E175" s="346"/>
      <c r="F175" s="43">
        <v>165</v>
      </c>
      <c r="G175" s="44">
        <v>992</v>
      </c>
      <c r="H175" s="44">
        <v>992</v>
      </c>
      <c r="I175" s="44">
        <v>992</v>
      </c>
      <c r="J175" s="49">
        <f t="shared" si="35"/>
        <v>992</v>
      </c>
      <c r="K175" s="44"/>
      <c r="L175" s="44"/>
      <c r="M175" s="44"/>
      <c r="N175" s="44">
        <v>992</v>
      </c>
      <c r="O175" s="49">
        <f t="shared" si="36"/>
        <v>992</v>
      </c>
      <c r="P175" s="269">
        <f>N175/J175</f>
        <v>1</v>
      </c>
      <c r="Q175" s="283"/>
      <c r="R175" s="251"/>
      <c r="S175" s="206">
        <f t="shared" si="32"/>
        <v>165</v>
      </c>
      <c r="T175" s="204"/>
      <c r="U175" s="204"/>
      <c r="V175" s="205"/>
      <c r="W175" s="205"/>
      <c r="X175" s="204">
        <f t="shared" si="37"/>
        <v>0</v>
      </c>
      <c r="Z175" s="98">
        <f t="shared" si="38"/>
        <v>-992</v>
      </c>
    </row>
    <row r="176" spans="1:28" ht="27" customHeight="1">
      <c r="A176" s="136"/>
      <c r="B176" s="146"/>
      <c r="C176" s="34"/>
      <c r="D176" s="147"/>
      <c r="E176" s="135" t="s">
        <v>294</v>
      </c>
      <c r="F176" s="43">
        <v>166</v>
      </c>
      <c r="G176" s="44"/>
      <c r="H176" s="44"/>
      <c r="I176" s="44"/>
      <c r="J176" s="49">
        <f t="shared" si="35"/>
        <v>0</v>
      </c>
      <c r="K176" s="44"/>
      <c r="L176" s="44"/>
      <c r="M176" s="44"/>
      <c r="N176" s="44"/>
      <c r="O176" s="49">
        <f t="shared" si="36"/>
        <v>0</v>
      </c>
      <c r="P176" s="269"/>
      <c r="Q176" s="283"/>
      <c r="S176" s="206">
        <f t="shared" si="32"/>
        <v>166</v>
      </c>
      <c r="T176" s="204"/>
      <c r="U176" s="204"/>
      <c r="V176" s="205"/>
      <c r="W176" s="205"/>
      <c r="X176" s="204">
        <f t="shared" si="37"/>
        <v>0</v>
      </c>
      <c r="Z176" s="98">
        <f t="shared" si="38"/>
        <v>0</v>
      </c>
      <c r="AB176" s="203"/>
    </row>
    <row r="177" spans="1:26" ht="14.25" customHeight="1">
      <c r="A177" s="137"/>
      <c r="B177" s="146"/>
      <c r="C177" s="34"/>
      <c r="D177" s="147"/>
      <c r="E177" s="135" t="s">
        <v>295</v>
      </c>
      <c r="F177" s="43">
        <v>167</v>
      </c>
      <c r="G177" s="44">
        <v>992</v>
      </c>
      <c r="H177" s="44">
        <v>992</v>
      </c>
      <c r="I177" s="44">
        <v>992</v>
      </c>
      <c r="J177" s="49">
        <f t="shared" si="35"/>
        <v>992</v>
      </c>
      <c r="K177" s="44"/>
      <c r="L177" s="44"/>
      <c r="M177" s="44"/>
      <c r="N177" s="44">
        <v>992</v>
      </c>
      <c r="O177" s="49">
        <f t="shared" si="36"/>
        <v>992</v>
      </c>
      <c r="P177" s="269">
        <f>N177/J177</f>
        <v>1</v>
      </c>
      <c r="Q177" s="283"/>
      <c r="R177" s="251"/>
      <c r="S177" s="206">
        <f t="shared" si="32"/>
        <v>167</v>
      </c>
      <c r="T177" s="204"/>
      <c r="U177" s="204"/>
      <c r="V177" s="205"/>
      <c r="W177" s="205"/>
      <c r="X177" s="204">
        <f t="shared" si="37"/>
        <v>0</v>
      </c>
      <c r="Z177" s="98">
        <f t="shared" si="38"/>
        <v>-992</v>
      </c>
    </row>
    <row r="178" spans="1:26" ht="15" customHeight="1">
      <c r="A178" s="137"/>
      <c r="B178" s="146"/>
      <c r="C178" s="34"/>
      <c r="D178" s="147"/>
      <c r="E178" s="147" t="s">
        <v>297</v>
      </c>
      <c r="F178" s="43">
        <v>168</v>
      </c>
      <c r="G178" s="44"/>
      <c r="H178" s="44"/>
      <c r="I178" s="44"/>
      <c r="J178" s="49">
        <f t="shared" si="35"/>
        <v>0</v>
      </c>
      <c r="K178" s="44"/>
      <c r="L178" s="44"/>
      <c r="M178" s="44"/>
      <c r="N178" s="44"/>
      <c r="O178" s="49">
        <f t="shared" si="36"/>
        <v>0</v>
      </c>
      <c r="P178" s="269"/>
      <c r="Q178" s="270"/>
      <c r="S178" s="206">
        <f t="shared" si="32"/>
        <v>168</v>
      </c>
      <c r="T178" s="205"/>
      <c r="U178" s="204"/>
      <c r="V178" s="205"/>
      <c r="W178" s="205"/>
      <c r="X178" s="204">
        <f t="shared" si="37"/>
        <v>0</v>
      </c>
      <c r="Z178" s="98">
        <f t="shared" si="38"/>
        <v>0</v>
      </c>
    </row>
    <row r="179" spans="1:26" ht="15" customHeight="1">
      <c r="A179" s="137"/>
      <c r="B179" s="146"/>
      <c r="C179" s="34"/>
      <c r="D179" s="147"/>
      <c r="E179" s="147" t="s">
        <v>298</v>
      </c>
      <c r="F179" s="43">
        <v>169</v>
      </c>
      <c r="G179" s="44"/>
      <c r="H179" s="44"/>
      <c r="I179" s="44"/>
      <c r="J179" s="49">
        <f t="shared" si="35"/>
        <v>0</v>
      </c>
      <c r="K179" s="44"/>
      <c r="L179" s="44"/>
      <c r="M179" s="44"/>
      <c r="N179" s="44"/>
      <c r="O179" s="49">
        <f t="shared" si="36"/>
        <v>0</v>
      </c>
      <c r="P179" s="269"/>
      <c r="Q179" s="270"/>
      <c r="S179" s="206">
        <f t="shared" si="32"/>
        <v>169</v>
      </c>
      <c r="T179" s="205"/>
      <c r="U179" s="204"/>
      <c r="V179" s="205"/>
      <c r="W179" s="205"/>
      <c r="X179" s="204">
        <f t="shared" si="37"/>
        <v>0</v>
      </c>
      <c r="Z179" s="98">
        <f t="shared" si="38"/>
        <v>0</v>
      </c>
    </row>
    <row r="180" spans="1:26" ht="15" customHeight="1">
      <c r="A180" s="137"/>
      <c r="B180" s="146"/>
      <c r="C180" s="34"/>
      <c r="D180" s="147"/>
      <c r="E180" s="147" t="s">
        <v>302</v>
      </c>
      <c r="F180" s="43">
        <v>170</v>
      </c>
      <c r="G180" s="44"/>
      <c r="H180" s="44"/>
      <c r="I180" s="44"/>
      <c r="J180" s="49">
        <f t="shared" si="35"/>
        <v>0</v>
      </c>
      <c r="K180" s="44"/>
      <c r="L180" s="44"/>
      <c r="M180" s="44"/>
      <c r="N180" s="44"/>
      <c r="O180" s="49">
        <f t="shared" si="36"/>
        <v>0</v>
      </c>
      <c r="P180" s="269"/>
      <c r="Q180" s="270"/>
      <c r="S180" s="206">
        <f t="shared" si="32"/>
        <v>170</v>
      </c>
      <c r="T180" s="205"/>
      <c r="U180" s="204"/>
      <c r="V180" s="205"/>
      <c r="W180" s="205"/>
      <c r="X180" s="204">
        <f t="shared" si="37"/>
        <v>0</v>
      </c>
      <c r="Z180" s="98">
        <f t="shared" si="38"/>
        <v>0</v>
      </c>
    </row>
    <row r="181" spans="1:26" ht="29.25" customHeight="1">
      <c r="A181" s="140"/>
      <c r="B181" s="146">
        <v>9</v>
      </c>
      <c r="C181" s="34"/>
      <c r="D181" s="326" t="s">
        <v>352</v>
      </c>
      <c r="E181" s="327"/>
      <c r="F181" s="43">
        <v>171</v>
      </c>
      <c r="G181" s="44"/>
      <c r="H181" s="44"/>
      <c r="I181" s="44"/>
      <c r="J181" s="49">
        <f t="shared" si="35"/>
        <v>0</v>
      </c>
      <c r="K181" s="44"/>
      <c r="L181" s="44"/>
      <c r="M181" s="44"/>
      <c r="N181" s="44"/>
      <c r="O181" s="49">
        <f t="shared" si="36"/>
        <v>0</v>
      </c>
      <c r="P181" s="269"/>
      <c r="Q181" s="270"/>
      <c r="S181" s="206">
        <f t="shared" si="32"/>
        <v>171</v>
      </c>
      <c r="T181" s="204"/>
      <c r="U181" s="204"/>
      <c r="V181" s="205"/>
      <c r="W181" s="205"/>
      <c r="X181" s="204">
        <f t="shared" si="37"/>
        <v>0</v>
      </c>
      <c r="Z181" s="98">
        <f t="shared" si="38"/>
        <v>0</v>
      </c>
    </row>
    <row r="182" spans="4:21" ht="15" customHeight="1">
      <c r="D182" s="148"/>
      <c r="E182" s="148"/>
      <c r="P182" s="128"/>
      <c r="U182" s="98"/>
    </row>
    <row r="183" spans="1:26" s="36" customFormat="1" ht="15">
      <c r="A183" s="55"/>
      <c r="B183" s="55"/>
      <c r="C183" s="56"/>
      <c r="D183" s="55"/>
      <c r="E183" s="16" t="s">
        <v>324</v>
      </c>
      <c r="F183" s="35"/>
      <c r="G183" s="196"/>
      <c r="H183" s="35"/>
      <c r="I183" s="36" t="s">
        <v>325</v>
      </c>
      <c r="J183" s="62"/>
      <c r="O183" s="58"/>
      <c r="P183" s="128"/>
      <c r="T183" s="75"/>
      <c r="U183" s="98"/>
      <c r="V183" s="75"/>
      <c r="W183" s="75"/>
      <c r="X183" s="75"/>
      <c r="Z183" s="75"/>
    </row>
    <row r="184" spans="1:26" s="36" customFormat="1" ht="15">
      <c r="A184" s="55"/>
      <c r="B184" s="55"/>
      <c r="C184" s="56"/>
      <c r="D184" s="55"/>
      <c r="E184" s="16" t="s">
        <v>418</v>
      </c>
      <c r="F184" s="35"/>
      <c r="G184" s="196"/>
      <c r="H184" s="35"/>
      <c r="I184" s="36" t="s">
        <v>326</v>
      </c>
      <c r="J184" s="62"/>
      <c r="O184" s="58"/>
      <c r="P184" s="265"/>
      <c r="T184" s="75"/>
      <c r="U184" s="98"/>
      <c r="V184" s="75"/>
      <c r="W184" s="75"/>
      <c r="X184" s="75"/>
      <c r="Z184" s="75"/>
    </row>
    <row r="185" ht="15">
      <c r="U185" s="98"/>
    </row>
    <row r="186" ht="15">
      <c r="U186" s="98"/>
    </row>
    <row r="187" ht="15">
      <c r="U187" s="98"/>
    </row>
    <row r="188" ht="15">
      <c r="U188" s="98"/>
    </row>
    <row r="189" ht="15">
      <c r="U189" s="98"/>
    </row>
    <row r="190" ht="15">
      <c r="U190" s="98"/>
    </row>
    <row r="191" ht="15">
      <c r="U191" s="98"/>
    </row>
    <row r="192" ht="15">
      <c r="U192" s="98"/>
    </row>
    <row r="193" ht="15">
      <c r="U193" s="98"/>
    </row>
    <row r="194" ht="15">
      <c r="U194" s="98"/>
    </row>
    <row r="195" ht="15">
      <c r="U195" s="98"/>
    </row>
    <row r="196" ht="15">
      <c r="U196" s="98"/>
    </row>
    <row r="197" ht="15">
      <c r="U197" s="98"/>
    </row>
    <row r="198" ht="15">
      <c r="U198" s="98"/>
    </row>
    <row r="199" ht="15">
      <c r="U199" s="98"/>
    </row>
    <row r="200" ht="15">
      <c r="U200" s="98"/>
    </row>
    <row r="201" ht="15">
      <c r="U201" s="98"/>
    </row>
    <row r="202" ht="15">
      <c r="U202" s="98"/>
    </row>
    <row r="203" ht="15">
      <c r="U203" s="98"/>
    </row>
    <row r="204" ht="15">
      <c r="U204" s="98"/>
    </row>
    <row r="205" ht="15">
      <c r="U205" s="98"/>
    </row>
    <row r="206" ht="15">
      <c r="U206" s="98"/>
    </row>
    <row r="207" ht="15">
      <c r="U207" s="98"/>
    </row>
    <row r="208" ht="15">
      <c r="U208" s="98"/>
    </row>
    <row r="209" ht="15">
      <c r="U209" s="98"/>
    </row>
    <row r="210" ht="15">
      <c r="U210" s="98"/>
    </row>
    <row r="211" ht="15">
      <c r="U211" s="98"/>
    </row>
    <row r="212" ht="15">
      <c r="U212" s="98"/>
    </row>
    <row r="213" ht="15">
      <c r="U213" s="98"/>
    </row>
    <row r="214" ht="15">
      <c r="U214" s="98"/>
    </row>
    <row r="215" ht="15">
      <c r="U215" s="98"/>
    </row>
    <row r="216" ht="15">
      <c r="U216" s="98"/>
    </row>
    <row r="217" ht="15">
      <c r="U217" s="98"/>
    </row>
    <row r="218" ht="15">
      <c r="U218" s="98"/>
    </row>
    <row r="219" ht="15">
      <c r="U219" s="98"/>
    </row>
    <row r="220" ht="15">
      <c r="U220" s="98"/>
    </row>
    <row r="221" ht="15">
      <c r="U221" s="98"/>
    </row>
    <row r="222" ht="15">
      <c r="U222" s="98"/>
    </row>
    <row r="223" ht="15">
      <c r="U223" s="98"/>
    </row>
    <row r="224" ht="15">
      <c r="U224" s="98"/>
    </row>
    <row r="225" ht="15">
      <c r="U225" s="98"/>
    </row>
    <row r="226" ht="15">
      <c r="U226" s="98"/>
    </row>
    <row r="227" ht="15">
      <c r="U227" s="98"/>
    </row>
    <row r="228" ht="15">
      <c r="U228" s="98"/>
    </row>
    <row r="229" ht="15">
      <c r="U229" s="98"/>
    </row>
    <row r="230" ht="15">
      <c r="U230" s="98"/>
    </row>
    <row r="231" ht="15">
      <c r="U231" s="98"/>
    </row>
    <row r="232" ht="15">
      <c r="U232" s="98"/>
    </row>
    <row r="233" ht="15">
      <c r="U233" s="98"/>
    </row>
    <row r="234" ht="15">
      <c r="U234" s="98"/>
    </row>
    <row r="235" ht="15">
      <c r="U235" s="98"/>
    </row>
    <row r="236" ht="15">
      <c r="U236" s="98"/>
    </row>
    <row r="237" ht="15">
      <c r="U237" s="98"/>
    </row>
    <row r="238" ht="15">
      <c r="U238" s="98"/>
    </row>
    <row r="239" ht="15">
      <c r="U239" s="98"/>
    </row>
    <row r="240" ht="15">
      <c r="U240" s="98"/>
    </row>
    <row r="241" ht="15">
      <c r="U241" s="98"/>
    </row>
    <row r="242" ht="15">
      <c r="U242" s="98"/>
    </row>
    <row r="243" ht="15">
      <c r="U243" s="98"/>
    </row>
    <row r="244" ht="15">
      <c r="U244" s="98"/>
    </row>
    <row r="245" ht="15">
      <c r="U245" s="98"/>
    </row>
    <row r="246" ht="15">
      <c r="U246" s="98"/>
    </row>
    <row r="247" ht="15">
      <c r="U247" s="98"/>
    </row>
    <row r="248" ht="15">
      <c r="U248" s="98"/>
    </row>
    <row r="249" ht="15">
      <c r="U249" s="98"/>
    </row>
    <row r="250" ht="15">
      <c r="U250" s="98"/>
    </row>
    <row r="251" ht="15">
      <c r="U251" s="98"/>
    </row>
    <row r="252" ht="15">
      <c r="U252" s="98"/>
    </row>
    <row r="253" ht="15">
      <c r="U253" s="98"/>
    </row>
    <row r="744" ht="3.75" customHeight="1"/>
    <row r="745" ht="15" hidden="1"/>
    <row r="746" ht="15" hidden="1"/>
    <row r="747" ht="15" hidden="1"/>
    <row r="748" ht="15" hidden="1"/>
    <row r="749" ht="15" hidden="1"/>
    <row r="750" ht="15" hidden="1"/>
    <row r="751" ht="15" hidden="1"/>
    <row r="752" ht="15" hidden="1"/>
    <row r="753" ht="15" hidden="1"/>
    <row r="754" ht="15" hidden="1"/>
    <row r="755" ht="15" hidden="1"/>
    <row r="756" ht="4.5" customHeight="1" hidden="1"/>
    <row r="757" ht="15" hidden="1"/>
    <row r="758" ht="15" hidden="1"/>
    <row r="759" ht="15" hidden="1"/>
    <row r="760" ht="15" hidden="1"/>
    <row r="761" ht="15" hidden="1"/>
    <row r="762" ht="15" hidden="1"/>
  </sheetData>
  <sheetProtection/>
  <mergeCells count="132">
    <mergeCell ref="O7:O8"/>
    <mergeCell ref="P7:P8"/>
    <mergeCell ref="A6:C8"/>
    <mergeCell ref="H7:I7"/>
    <mergeCell ref="F6:F8"/>
    <mergeCell ref="H6:J6"/>
    <mergeCell ref="J7:J8"/>
    <mergeCell ref="G6:G8"/>
    <mergeCell ref="D50:E50"/>
    <mergeCell ref="D41:E41"/>
    <mergeCell ref="D55:E55"/>
    <mergeCell ref="D51:E51"/>
    <mergeCell ref="C39:E39"/>
    <mergeCell ref="D56:E56"/>
    <mergeCell ref="D49:E49"/>
    <mergeCell ref="D54:E54"/>
    <mergeCell ref="D36:E36"/>
    <mergeCell ref="D43:E43"/>
    <mergeCell ref="D42:E42"/>
    <mergeCell ref="C40:E40"/>
    <mergeCell ref="D47:E47"/>
    <mergeCell ref="D48:E48"/>
    <mergeCell ref="B38:E38"/>
    <mergeCell ref="B32:B36"/>
    <mergeCell ref="D37:E37"/>
    <mergeCell ref="B40:B131"/>
    <mergeCell ref="A11:A37"/>
    <mergeCell ref="D11:E11"/>
    <mergeCell ref="B12:B22"/>
    <mergeCell ref="D21:E21"/>
    <mergeCell ref="D31:E31"/>
    <mergeCell ref="C19:C20"/>
    <mergeCell ref="D12:E12"/>
    <mergeCell ref="D32:E32"/>
    <mergeCell ref="D35:E35"/>
    <mergeCell ref="D34:E34"/>
    <mergeCell ref="D101:E101"/>
    <mergeCell ref="B9:C9"/>
    <mergeCell ref="D9:E9"/>
    <mergeCell ref="D6:E8"/>
    <mergeCell ref="D10:E10"/>
    <mergeCell ref="D33:E33"/>
    <mergeCell ref="D17:E17"/>
    <mergeCell ref="D18:E18"/>
    <mergeCell ref="D22:E22"/>
    <mergeCell ref="D23:E23"/>
    <mergeCell ref="A162:A173"/>
    <mergeCell ref="B141:B147"/>
    <mergeCell ref="D141:E141"/>
    <mergeCell ref="D144:E144"/>
    <mergeCell ref="C95:E95"/>
    <mergeCell ref="D140:E140"/>
    <mergeCell ref="D147:E147"/>
    <mergeCell ref="C98:C100"/>
    <mergeCell ref="D98:E98"/>
    <mergeCell ref="D110:E110"/>
    <mergeCell ref="D90:E90"/>
    <mergeCell ref="D91:E91"/>
    <mergeCell ref="D73:E73"/>
    <mergeCell ref="A39:A148"/>
    <mergeCell ref="D174:E174"/>
    <mergeCell ref="D175:E175"/>
    <mergeCell ref="D153:E153"/>
    <mergeCell ref="D165:E165"/>
    <mergeCell ref="D168:E168"/>
    <mergeCell ref="D166:E166"/>
    <mergeCell ref="D169:E169"/>
    <mergeCell ref="D124:E124"/>
    <mergeCell ref="C123:E123"/>
    <mergeCell ref="D126:E126"/>
    <mergeCell ref="D161:E161"/>
    <mergeCell ref="D148:E148"/>
    <mergeCell ref="D129:E129"/>
    <mergeCell ref="D152:E152"/>
    <mergeCell ref="D149:E149"/>
    <mergeCell ref="D127:E127"/>
    <mergeCell ref="D162:E162"/>
    <mergeCell ref="D164:E164"/>
    <mergeCell ref="D163:E163"/>
    <mergeCell ref="D154:E154"/>
    <mergeCell ref="D155:E155"/>
    <mergeCell ref="D156:E156"/>
    <mergeCell ref="D158:E158"/>
    <mergeCell ref="D159:E159"/>
    <mergeCell ref="D160:E160"/>
    <mergeCell ref="D75:E75"/>
    <mergeCell ref="D76:E76"/>
    <mergeCell ref="D46:E46"/>
    <mergeCell ref="D94:E94"/>
    <mergeCell ref="D105:E105"/>
    <mergeCell ref="D97:E97"/>
    <mergeCell ref="D57:E57"/>
    <mergeCell ref="D71:E71"/>
    <mergeCell ref="D59:E59"/>
    <mergeCell ref="D66:E66"/>
    <mergeCell ref="D96:E96"/>
    <mergeCell ref="D108:E108"/>
    <mergeCell ref="D100:E100"/>
    <mergeCell ref="A4:P4"/>
    <mergeCell ref="D87:E87"/>
    <mergeCell ref="D74:E74"/>
    <mergeCell ref="D92:E92"/>
    <mergeCell ref="D72:E72"/>
    <mergeCell ref="D77:E77"/>
    <mergeCell ref="D78:E78"/>
    <mergeCell ref="C88:E88"/>
    <mergeCell ref="D89:E89"/>
    <mergeCell ref="D131:E131"/>
    <mergeCell ref="D120:E120"/>
    <mergeCell ref="C114:C120"/>
    <mergeCell ref="D130:E130"/>
    <mergeCell ref="D99:E99"/>
    <mergeCell ref="D109:E109"/>
    <mergeCell ref="D117:E117"/>
    <mergeCell ref="D128:E128"/>
    <mergeCell ref="D113:E113"/>
    <mergeCell ref="D106:E106"/>
    <mergeCell ref="D102:E102"/>
    <mergeCell ref="D157:E157"/>
    <mergeCell ref="D125:E125"/>
    <mergeCell ref="D112:E112"/>
    <mergeCell ref="D114:E114"/>
    <mergeCell ref="D167:E167"/>
    <mergeCell ref="Q7:Q8"/>
    <mergeCell ref="D181:E181"/>
    <mergeCell ref="K6:O6"/>
    <mergeCell ref="K7:N7"/>
    <mergeCell ref="D121:E121"/>
    <mergeCell ref="D93:E93"/>
    <mergeCell ref="D122:E122"/>
    <mergeCell ref="D111:E111"/>
    <mergeCell ref="D107:E107"/>
  </mergeCells>
  <printOptions/>
  <pageMargins left="0.35433070866141736" right="0.1968503937007874" top="0.31496062992125984" bottom="0.11811023622047245" header="0.2755905511811024" footer="0.31496062992125984"/>
  <pageSetup fitToHeight="5" horizontalDpi="600" verticalDpi="600" orientation="portrait" paperSize="9" scale="74" r:id="rId1"/>
  <headerFooter alignWithMargins="0">
    <oddFooter>&amp;C&amp;8Pagina &amp;P din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1">
      <selection activeCell="D15" sqref="D15"/>
    </sheetView>
  </sheetViews>
  <sheetFormatPr defaultColWidth="9.28125" defaultRowHeight="12.75"/>
  <cols>
    <col min="1" max="1" width="6.421875" style="17" customWidth="1"/>
    <col min="2" max="2" width="47.7109375" style="17" customWidth="1"/>
    <col min="3" max="3" width="11.00390625" style="17" customWidth="1"/>
    <col min="4" max="4" width="10.7109375" style="17" customWidth="1"/>
    <col min="5" max="5" width="9.7109375" style="17" customWidth="1"/>
    <col min="6" max="6" width="14.7109375" style="17" customWidth="1"/>
    <col min="7" max="7" width="13.28125" style="17" customWidth="1"/>
    <col min="8" max="8" width="10.28125" style="17" customWidth="1"/>
    <col min="9" max="16384" width="9.28125" style="17" customWidth="1"/>
  </cols>
  <sheetData>
    <row r="1" spans="1:7" ht="15">
      <c r="A1" s="13" t="s">
        <v>316</v>
      </c>
      <c r="B1" s="14"/>
      <c r="C1" s="15"/>
      <c r="D1" s="14"/>
      <c r="E1" s="16"/>
      <c r="G1" s="18" t="s">
        <v>247</v>
      </c>
    </row>
    <row r="2" spans="1:5" ht="15">
      <c r="A2" s="13" t="s">
        <v>317</v>
      </c>
      <c r="B2" s="14"/>
      <c r="C2" s="15"/>
      <c r="D2" s="14"/>
      <c r="E2" s="16"/>
    </row>
    <row r="3" spans="1:5" ht="15">
      <c r="A3" s="13" t="s">
        <v>318</v>
      </c>
      <c r="B3" s="14"/>
      <c r="C3" s="15"/>
      <c r="D3" s="14"/>
      <c r="E3" s="16"/>
    </row>
    <row r="4" spans="1:5" ht="15">
      <c r="A4" s="13" t="s">
        <v>319</v>
      </c>
      <c r="B4" s="14"/>
      <c r="C4" s="15"/>
      <c r="D4" s="14"/>
      <c r="E4" s="16"/>
    </row>
    <row r="8" spans="2:8" ht="15.75">
      <c r="B8" s="367" t="s">
        <v>273</v>
      </c>
      <c r="C8" s="367"/>
      <c r="D8" s="367"/>
      <c r="E8" s="367"/>
      <c r="F8" s="367"/>
      <c r="G8" s="367"/>
      <c r="H8" s="367"/>
    </row>
    <row r="10" ht="15.75" thickBot="1">
      <c r="H10" s="19" t="s">
        <v>5</v>
      </c>
    </row>
    <row r="11" spans="1:8" ht="15.75" thickBot="1">
      <c r="A11" s="20" t="s">
        <v>2</v>
      </c>
      <c r="B11" s="368" t="s">
        <v>4</v>
      </c>
      <c r="C11" s="370" t="s">
        <v>414</v>
      </c>
      <c r="D11" s="371"/>
      <c r="E11" s="372" t="s">
        <v>245</v>
      </c>
      <c r="F11" s="374" t="s">
        <v>408</v>
      </c>
      <c r="G11" s="371"/>
      <c r="H11" s="375" t="s">
        <v>246</v>
      </c>
    </row>
    <row r="12" spans="1:8" ht="15.75" thickBot="1">
      <c r="A12" s="22" t="s">
        <v>3</v>
      </c>
      <c r="B12" s="369"/>
      <c r="C12" s="23" t="s">
        <v>0</v>
      </c>
      <c r="D12" s="23" t="s">
        <v>1</v>
      </c>
      <c r="E12" s="373"/>
      <c r="F12" s="24" t="s">
        <v>0</v>
      </c>
      <c r="G12" s="24" t="s">
        <v>1</v>
      </c>
      <c r="H12" s="376"/>
    </row>
    <row r="13" spans="1:8" ht="15.75" thickBot="1">
      <c r="A13" s="25">
        <v>0</v>
      </c>
      <c r="B13" s="21">
        <v>1</v>
      </c>
      <c r="C13" s="25">
        <v>2</v>
      </c>
      <c r="D13" s="24">
        <v>3</v>
      </c>
      <c r="E13" s="21">
        <v>4</v>
      </c>
      <c r="F13" s="25">
        <v>5</v>
      </c>
      <c r="G13" s="26">
        <v>6</v>
      </c>
      <c r="H13" s="176">
        <v>7</v>
      </c>
    </row>
    <row r="14" spans="1:8" ht="15">
      <c r="A14" s="27" t="s">
        <v>26</v>
      </c>
      <c r="B14" s="28" t="s">
        <v>301</v>
      </c>
      <c r="C14" s="7">
        <f>SUM(C15:C17)</f>
        <v>3997</v>
      </c>
      <c r="D14" s="7">
        <f>SUM(D15:D17)</f>
        <v>3934.9829999999993</v>
      </c>
      <c r="E14" s="149">
        <f>D14/C14</f>
        <v>0.9844841130848134</v>
      </c>
      <c r="F14" s="177">
        <f>'BVC 2019 anexa 2 '!H10</f>
        <v>4138</v>
      </c>
      <c r="G14" s="177">
        <f>'BVC 2019 anexa 2 '!J10</f>
        <v>4138</v>
      </c>
      <c r="H14" s="152">
        <f>G14/F14</f>
        <v>1</v>
      </c>
    </row>
    <row r="15" spans="1:8" ht="16.5" customHeight="1">
      <c r="A15" s="29">
        <v>1</v>
      </c>
      <c r="B15" s="30" t="s">
        <v>277</v>
      </c>
      <c r="C15" s="8">
        <v>3980</v>
      </c>
      <c r="D15" s="8">
        <f>'BVC 2019 anexa 2 '!G11</f>
        <v>3922.0839999999994</v>
      </c>
      <c r="E15" s="150">
        <f>D15/C15</f>
        <v>0.98544824120603</v>
      </c>
      <c r="F15" s="8">
        <f>'BVC 2019 anexa 2 '!H11</f>
        <v>4126</v>
      </c>
      <c r="G15" s="8">
        <f>'BVC 2019 anexa 2 '!J11</f>
        <v>4126</v>
      </c>
      <c r="H15" s="153">
        <f>G15/F15</f>
        <v>1</v>
      </c>
    </row>
    <row r="16" spans="1:8" ht="15.75" customHeight="1">
      <c r="A16" s="31" t="s">
        <v>274</v>
      </c>
      <c r="B16" s="9" t="s">
        <v>106</v>
      </c>
      <c r="C16" s="8">
        <v>17</v>
      </c>
      <c r="D16" s="8">
        <f>'BVC 2019 anexa 2 '!G31</f>
        <v>12.899</v>
      </c>
      <c r="E16" s="150">
        <f>D16/C16</f>
        <v>0.7587647058823529</v>
      </c>
      <c r="F16" s="8">
        <f>'BVC 2019 anexa 2 '!H31</f>
        <v>12</v>
      </c>
      <c r="G16" s="8">
        <f>'BVC 2019 anexa 2 '!J31</f>
        <v>12</v>
      </c>
      <c r="H16" s="153">
        <f>G16/F16</f>
        <v>1</v>
      </c>
    </row>
    <row r="17" spans="1:8" ht="15.75" customHeight="1" thickBot="1">
      <c r="A17" s="32" t="s">
        <v>275</v>
      </c>
      <c r="B17" s="10" t="s">
        <v>7</v>
      </c>
      <c r="C17" s="11"/>
      <c r="D17" s="12"/>
      <c r="E17" s="151"/>
      <c r="F17" s="12">
        <f>'BVC 2019 anexa 2 '!H37</f>
        <v>0</v>
      </c>
      <c r="G17" s="12">
        <f>'BVC 2019 anexa 2 '!J37</f>
        <v>0</v>
      </c>
      <c r="H17" s="154"/>
    </row>
    <row r="25" spans="2:6" ht="15">
      <c r="B25" s="16" t="s">
        <v>324</v>
      </c>
      <c r="C25" s="35"/>
      <c r="D25" s="35"/>
      <c r="E25" s="36" t="s">
        <v>325</v>
      </c>
      <c r="F25" s="36"/>
    </row>
    <row r="26" spans="2:6" ht="15">
      <c r="B26" s="16" t="s">
        <v>418</v>
      </c>
      <c r="C26" s="35"/>
      <c r="D26" s="35"/>
      <c r="E26" s="36" t="s">
        <v>326</v>
      </c>
      <c r="F26" s="36"/>
    </row>
  </sheetData>
  <sheetProtection/>
  <mergeCells count="6">
    <mergeCell ref="B8:H8"/>
    <mergeCell ref="B11:B12"/>
    <mergeCell ref="C11:D11"/>
    <mergeCell ref="E11:E12"/>
    <mergeCell ref="F11:G11"/>
    <mergeCell ref="H11:H12"/>
  </mergeCells>
  <printOptions/>
  <pageMargins left="0.75" right="0.24" top="1" bottom="1" header="0.5" footer="0.5"/>
  <pageSetup horizontalDpi="600" verticalDpi="600" orientation="landscape" paperSize="9" r:id="rId1"/>
  <headerFooter alignWithMargins="0">
    <oddFooter>&amp;C&amp;8Pagina &amp;P din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58"/>
  <sheetViews>
    <sheetView tabSelected="1" zoomScaleSheetLayoutView="100" zoomScalePageLayoutView="0" workbookViewId="0" topLeftCell="A49">
      <selection activeCell="G47" sqref="G47"/>
    </sheetView>
  </sheetViews>
  <sheetFormatPr defaultColWidth="9.28125" defaultRowHeight="12.75"/>
  <cols>
    <col min="1" max="1" width="4.28125" style="17" customWidth="1"/>
    <col min="2" max="2" width="3.7109375" style="17" customWidth="1"/>
    <col min="3" max="3" width="52.7109375" style="76" customWidth="1"/>
    <col min="4" max="4" width="12.57421875" style="17" customWidth="1"/>
    <col min="5" max="5" width="11.28125" style="201" customWidth="1"/>
    <col min="6" max="6" width="13.28125" style="201" customWidth="1"/>
    <col min="7" max="7" width="10.57421875" style="17" customWidth="1"/>
    <col min="8" max="8" width="9.421875" style="201" customWidth="1"/>
    <col min="9" max="9" width="10.28125" style="201" customWidth="1"/>
    <col min="10" max="16384" width="9.28125" style="17" customWidth="1"/>
  </cols>
  <sheetData>
    <row r="1" spans="1:10" s="36" customFormat="1" ht="15">
      <c r="A1" s="54" t="s">
        <v>316</v>
      </c>
      <c r="B1" s="55"/>
      <c r="C1" s="56"/>
      <c r="D1" s="55"/>
      <c r="E1" s="198"/>
      <c r="F1" s="199"/>
      <c r="G1" s="35"/>
      <c r="H1" s="51"/>
      <c r="I1" s="200" t="s">
        <v>112</v>
      </c>
      <c r="J1" s="17"/>
    </row>
    <row r="2" spans="1:10" s="36" customFormat="1" ht="15">
      <c r="A2" s="54" t="s">
        <v>317</v>
      </c>
      <c r="B2" s="55"/>
      <c r="C2" s="56"/>
      <c r="D2" s="55"/>
      <c r="E2" s="198"/>
      <c r="F2" s="199"/>
      <c r="G2" s="35"/>
      <c r="H2" s="51"/>
      <c r="I2" s="50"/>
      <c r="J2" s="35"/>
    </row>
    <row r="3" spans="1:10" s="36" customFormat="1" ht="15">
      <c r="A3" s="54" t="s">
        <v>318</v>
      </c>
      <c r="B3" s="55"/>
      <c r="C3" s="56"/>
      <c r="D3" s="55"/>
      <c r="E3" s="198"/>
      <c r="F3" s="199"/>
      <c r="G3" s="35"/>
      <c r="H3" s="51"/>
      <c r="I3" s="50"/>
      <c r="J3" s="35"/>
    </row>
    <row r="4" spans="1:10" s="36" customFormat="1" ht="15">
      <c r="A4" s="54" t="s">
        <v>319</v>
      </c>
      <c r="B4" s="55"/>
      <c r="C4" s="56"/>
      <c r="D4" s="55"/>
      <c r="E4" s="198"/>
      <c r="F4" s="199"/>
      <c r="G4" s="35"/>
      <c r="H4" s="51"/>
      <c r="I4" s="50"/>
      <c r="J4" s="35"/>
    </row>
    <row r="5" ht="15">
      <c r="H5" s="200"/>
    </row>
    <row r="6" ht="15">
      <c r="H6" s="200"/>
    </row>
    <row r="7" spans="1:8" ht="15">
      <c r="A7" s="377" t="s">
        <v>184</v>
      </c>
      <c r="B7" s="377"/>
      <c r="C7" s="377"/>
      <c r="D7" s="377"/>
      <c r="E7" s="377"/>
      <c r="F7" s="377"/>
      <c r="G7" s="377"/>
      <c r="H7" s="377"/>
    </row>
    <row r="8" ht="22.5" customHeight="1"/>
    <row r="9" spans="1:9" ht="14.25" customHeight="1" thickBot="1">
      <c r="A9" s="209"/>
      <c r="B9" s="209"/>
      <c r="C9" s="210"/>
      <c r="D9" s="209"/>
      <c r="E9" s="209"/>
      <c r="F9" s="209"/>
      <c r="H9" s="209"/>
      <c r="I9" s="211" t="s">
        <v>47</v>
      </c>
    </row>
    <row r="10" spans="1:9" ht="15">
      <c r="A10" s="378"/>
      <c r="B10" s="380"/>
      <c r="C10" s="382" t="s">
        <v>48</v>
      </c>
      <c r="D10" s="386" t="s">
        <v>183</v>
      </c>
      <c r="E10" s="388" t="s">
        <v>415</v>
      </c>
      <c r="F10" s="389"/>
      <c r="G10" s="384" t="s">
        <v>49</v>
      </c>
      <c r="H10" s="384"/>
      <c r="I10" s="385"/>
    </row>
    <row r="11" spans="1:9" ht="29.25" thickBot="1">
      <c r="A11" s="379"/>
      <c r="B11" s="381"/>
      <c r="C11" s="383"/>
      <c r="D11" s="387"/>
      <c r="E11" s="212" t="s">
        <v>0</v>
      </c>
      <c r="F11" s="212" t="s">
        <v>400</v>
      </c>
      <c r="G11" s="285" t="s">
        <v>416</v>
      </c>
      <c r="H11" s="212" t="s">
        <v>367</v>
      </c>
      <c r="I11" s="213" t="s">
        <v>417</v>
      </c>
    </row>
    <row r="12" spans="1:9" ht="15.75" thickBot="1">
      <c r="A12" s="214">
        <v>0</v>
      </c>
      <c r="B12" s="215">
        <v>1</v>
      </c>
      <c r="C12" s="216">
        <v>2</v>
      </c>
      <c r="D12" s="217">
        <v>3</v>
      </c>
      <c r="E12" s="217">
        <v>4</v>
      </c>
      <c r="F12" s="217">
        <v>5</v>
      </c>
      <c r="G12" s="24">
        <v>6</v>
      </c>
      <c r="H12" s="218">
        <v>7</v>
      </c>
      <c r="I12" s="219">
        <v>8</v>
      </c>
    </row>
    <row r="13" spans="1:14" ht="28.5" customHeight="1">
      <c r="A13" s="220" t="s">
        <v>50</v>
      </c>
      <c r="B13" s="221"/>
      <c r="C13" s="222" t="s">
        <v>12</v>
      </c>
      <c r="D13" s="223"/>
      <c r="E13" s="224">
        <f>E14+E17+E18+E21</f>
        <v>2015</v>
      </c>
      <c r="F13" s="225">
        <f>E13</f>
        <v>2015</v>
      </c>
      <c r="G13" s="286">
        <f>G14+G17+G18+G21</f>
        <v>1304</v>
      </c>
      <c r="H13" s="224">
        <f>H14+H17+H18+H21</f>
        <v>1799.1410347</v>
      </c>
      <c r="I13" s="226">
        <f>I14+I17+I18+I21</f>
        <v>1799.1410347</v>
      </c>
      <c r="L13" s="178"/>
      <c r="M13" s="178"/>
      <c r="N13" s="178"/>
    </row>
    <row r="14" spans="1:9" ht="15">
      <c r="A14" s="181"/>
      <c r="B14" s="182">
        <v>1</v>
      </c>
      <c r="C14" s="183" t="s">
        <v>51</v>
      </c>
      <c r="D14" s="180"/>
      <c r="E14" s="227">
        <f>E16+E15</f>
        <v>546</v>
      </c>
      <c r="F14" s="225">
        <f>E14</f>
        <v>546</v>
      </c>
      <c r="G14" s="8">
        <f>G16+G15</f>
        <v>304</v>
      </c>
      <c r="H14" s="227">
        <f>H16+H15</f>
        <v>299.1410347</v>
      </c>
      <c r="I14" s="228">
        <f>I16+I15</f>
        <v>299.1410347</v>
      </c>
    </row>
    <row r="15" spans="1:9" ht="15">
      <c r="A15" s="181"/>
      <c r="B15" s="182"/>
      <c r="C15" s="183" t="s">
        <v>168</v>
      </c>
      <c r="D15" s="180"/>
      <c r="E15" s="227">
        <f>'BVC 2019 anexa 2 '!J130</f>
        <v>382</v>
      </c>
      <c r="F15" s="225">
        <f>E15</f>
        <v>382</v>
      </c>
      <c r="G15" s="8">
        <f>'BVC 2019 anexa 2 '!O130</f>
        <v>160</v>
      </c>
      <c r="H15" s="227">
        <v>190</v>
      </c>
      <c r="I15" s="228">
        <v>190</v>
      </c>
    </row>
    <row r="16" spans="1:9" ht="15">
      <c r="A16" s="181"/>
      <c r="B16" s="182"/>
      <c r="C16" s="183" t="s">
        <v>169</v>
      </c>
      <c r="D16" s="180"/>
      <c r="E16" s="227">
        <v>164</v>
      </c>
      <c r="F16" s="225">
        <f>E16</f>
        <v>164</v>
      </c>
      <c r="G16" s="8">
        <f>'BVC 2019 anexa1 '!H45+'BVC 2019 anexa1 '!H47</f>
        <v>144</v>
      </c>
      <c r="H16" s="227">
        <f>'BVC 2019 anexa1 '!J45+'BVC 2019 anexa1 '!J47</f>
        <v>109.14103469999995</v>
      </c>
      <c r="I16" s="228">
        <f>'BVC 2019 anexa1 '!K45+'BVC 2019 anexa1 '!K47</f>
        <v>109.14103469999995</v>
      </c>
    </row>
    <row r="17" spans="1:9" ht="15">
      <c r="A17" s="181"/>
      <c r="B17" s="182">
        <v>2</v>
      </c>
      <c r="C17" s="183" t="s">
        <v>13</v>
      </c>
      <c r="D17" s="180"/>
      <c r="E17" s="227"/>
      <c r="F17" s="225"/>
      <c r="G17" s="8"/>
      <c r="H17" s="227"/>
      <c r="I17" s="228"/>
    </row>
    <row r="18" spans="1:9" ht="15">
      <c r="A18" s="181"/>
      <c r="B18" s="182">
        <v>3</v>
      </c>
      <c r="C18" s="183" t="s">
        <v>52</v>
      </c>
      <c r="D18" s="180"/>
      <c r="E18" s="227"/>
      <c r="F18" s="225"/>
      <c r="G18" s="8"/>
      <c r="H18" s="227"/>
      <c r="I18" s="228"/>
    </row>
    <row r="19" spans="1:9" ht="15">
      <c r="A19" s="181"/>
      <c r="B19" s="182"/>
      <c r="C19" s="183" t="s">
        <v>170</v>
      </c>
      <c r="D19" s="180"/>
      <c r="E19" s="227"/>
      <c r="F19" s="225"/>
      <c r="G19" s="8"/>
      <c r="H19" s="227"/>
      <c r="I19" s="228"/>
    </row>
    <row r="20" spans="1:9" ht="15">
      <c r="A20" s="181"/>
      <c r="B20" s="182"/>
      <c r="C20" s="183" t="s">
        <v>171</v>
      </c>
      <c r="D20" s="180"/>
      <c r="E20" s="227"/>
      <c r="F20" s="225"/>
      <c r="G20" s="8"/>
      <c r="H20" s="227"/>
      <c r="I20" s="228"/>
    </row>
    <row r="21" spans="1:9" ht="15">
      <c r="A21" s="181"/>
      <c r="B21" s="182">
        <v>4</v>
      </c>
      <c r="C21" s="183" t="s">
        <v>172</v>
      </c>
      <c r="D21" s="180"/>
      <c r="E21" s="227">
        <f>SUM(E22:E23)</f>
        <v>1469</v>
      </c>
      <c r="F21" s="225">
        <f>E21</f>
        <v>1469</v>
      </c>
      <c r="G21" s="8">
        <f>G22+G23</f>
        <v>1000</v>
      </c>
      <c r="H21" s="227">
        <f>H22+H23</f>
        <v>1500</v>
      </c>
      <c r="I21" s="228">
        <f>I22+I23</f>
        <v>1500</v>
      </c>
    </row>
    <row r="22" spans="1:9" ht="15">
      <c r="A22" s="181"/>
      <c r="B22" s="182"/>
      <c r="C22" s="179" t="s">
        <v>338</v>
      </c>
      <c r="D22" s="180"/>
      <c r="E22" s="229">
        <v>469</v>
      </c>
      <c r="F22" s="225">
        <f>E22</f>
        <v>469</v>
      </c>
      <c r="G22" s="287"/>
      <c r="H22" s="229">
        <v>1000</v>
      </c>
      <c r="I22" s="230">
        <v>1000</v>
      </c>
    </row>
    <row r="23" spans="1:9" ht="15">
      <c r="A23" s="181"/>
      <c r="B23" s="182"/>
      <c r="C23" s="179" t="s">
        <v>349</v>
      </c>
      <c r="D23" s="180"/>
      <c r="E23" s="229">
        <v>1000</v>
      </c>
      <c r="F23" s="225">
        <f>E23</f>
        <v>1000</v>
      </c>
      <c r="G23" s="287">
        <v>1000</v>
      </c>
      <c r="H23" s="229">
        <v>500</v>
      </c>
      <c r="I23" s="230">
        <v>500</v>
      </c>
    </row>
    <row r="24" spans="1:9" s="185" customFormat="1" ht="14.25">
      <c r="A24" s="186" t="s">
        <v>16</v>
      </c>
      <c r="B24" s="182"/>
      <c r="C24" s="187" t="s">
        <v>53</v>
      </c>
      <c r="D24" s="188"/>
      <c r="E24" s="231">
        <f>E25+E30+E36+E49+E51</f>
        <v>1886</v>
      </c>
      <c r="F24" s="224">
        <f>E24</f>
        <v>1886</v>
      </c>
      <c r="G24" s="288">
        <f>G25+G30+G36+G49+G51</f>
        <v>1265</v>
      </c>
      <c r="H24" s="231">
        <f>H25+H30+H36+H49+H51</f>
        <v>1500</v>
      </c>
      <c r="I24" s="232">
        <f>I25+I30+I36+I49+I51</f>
        <v>1000</v>
      </c>
    </row>
    <row r="25" spans="1:9" ht="15">
      <c r="A25" s="233"/>
      <c r="B25" s="182">
        <v>1</v>
      </c>
      <c r="C25" s="183" t="s">
        <v>54</v>
      </c>
      <c r="D25" s="180"/>
      <c r="E25" s="227">
        <f>E26+E27+E28+E29</f>
        <v>0</v>
      </c>
      <c r="F25" s="225">
        <f>E25</f>
        <v>0</v>
      </c>
      <c r="G25" s="8">
        <f>G26+G27+G28+G29</f>
        <v>0</v>
      </c>
      <c r="H25" s="227">
        <f>H26+H27+H28+H29</f>
        <v>0</v>
      </c>
      <c r="I25" s="228">
        <f>I26+I27+I28+I29</f>
        <v>0</v>
      </c>
    </row>
    <row r="26" spans="1:9" ht="30">
      <c r="A26" s="233"/>
      <c r="B26" s="234"/>
      <c r="C26" s="179" t="s">
        <v>173</v>
      </c>
      <c r="D26" s="180"/>
      <c r="E26" s="229"/>
      <c r="F26" s="225"/>
      <c r="G26" s="287"/>
      <c r="H26" s="229"/>
      <c r="I26" s="230"/>
    </row>
    <row r="27" spans="1:9" ht="30">
      <c r="A27" s="233"/>
      <c r="B27" s="234"/>
      <c r="C27" s="179" t="s">
        <v>174</v>
      </c>
      <c r="D27" s="180"/>
      <c r="E27" s="229"/>
      <c r="F27" s="225"/>
      <c r="G27" s="287"/>
      <c r="H27" s="229"/>
      <c r="I27" s="230"/>
    </row>
    <row r="28" spans="1:9" ht="30">
      <c r="A28" s="233"/>
      <c r="B28" s="234"/>
      <c r="C28" s="179" t="s">
        <v>175</v>
      </c>
      <c r="D28" s="180"/>
      <c r="E28" s="229"/>
      <c r="F28" s="225"/>
      <c r="G28" s="287"/>
      <c r="H28" s="229"/>
      <c r="I28" s="230"/>
    </row>
    <row r="29" spans="1:9" ht="44.25" customHeight="1">
      <c r="A29" s="233"/>
      <c r="B29" s="234"/>
      <c r="C29" s="179" t="s">
        <v>176</v>
      </c>
      <c r="D29" s="180"/>
      <c r="E29" s="229"/>
      <c r="F29" s="225"/>
      <c r="G29" s="287"/>
      <c r="H29" s="229"/>
      <c r="I29" s="230"/>
    </row>
    <row r="30" spans="1:9" s="185" customFormat="1" ht="14.25">
      <c r="A30" s="181"/>
      <c r="B30" s="182">
        <v>2</v>
      </c>
      <c r="C30" s="183" t="s">
        <v>55</v>
      </c>
      <c r="D30" s="184"/>
      <c r="E30" s="227">
        <f>E31+E33+E34+E35</f>
        <v>1000</v>
      </c>
      <c r="F30" s="227">
        <f>F31+F33+F34+F35</f>
        <v>1000</v>
      </c>
      <c r="G30" s="8">
        <f>G31+G33+G34+G35</f>
        <v>500</v>
      </c>
      <c r="H30" s="227">
        <f>H31+H33+H34+H35</f>
        <v>1500</v>
      </c>
      <c r="I30" s="228">
        <f>I31+I33+I34+I35</f>
        <v>1000</v>
      </c>
    </row>
    <row r="31" spans="1:9" ht="30">
      <c r="A31" s="233"/>
      <c r="B31" s="234"/>
      <c r="C31" s="179" t="s">
        <v>173</v>
      </c>
      <c r="D31" s="180"/>
      <c r="E31" s="229">
        <f>E32</f>
        <v>1000</v>
      </c>
      <c r="F31" s="229">
        <f>F32</f>
        <v>1000</v>
      </c>
      <c r="G31" s="287">
        <f>G32</f>
        <v>500</v>
      </c>
      <c r="H31" s="229">
        <f>H32</f>
        <v>1500</v>
      </c>
      <c r="I31" s="230">
        <f>I32</f>
        <v>1000</v>
      </c>
    </row>
    <row r="32" spans="1:9" ht="15">
      <c r="A32" s="233"/>
      <c r="B32" s="234"/>
      <c r="C32" s="179" t="s">
        <v>327</v>
      </c>
      <c r="D32" s="235">
        <v>44408</v>
      </c>
      <c r="E32" s="229">
        <v>1000</v>
      </c>
      <c r="F32" s="225">
        <f>E32</f>
        <v>1000</v>
      </c>
      <c r="G32" s="287">
        <v>500</v>
      </c>
      <c r="H32" s="229">
        <v>1500</v>
      </c>
      <c r="I32" s="230">
        <v>1000</v>
      </c>
    </row>
    <row r="33" spans="1:9" ht="30">
      <c r="A33" s="233"/>
      <c r="B33" s="234"/>
      <c r="C33" s="179" t="s">
        <v>174</v>
      </c>
      <c r="D33" s="180"/>
      <c r="E33" s="229"/>
      <c r="F33" s="225"/>
      <c r="G33" s="287"/>
      <c r="H33" s="229"/>
      <c r="I33" s="230"/>
    </row>
    <row r="34" spans="1:9" ht="30">
      <c r="A34" s="233"/>
      <c r="B34" s="234"/>
      <c r="C34" s="179" t="s">
        <v>175</v>
      </c>
      <c r="D34" s="180"/>
      <c r="E34" s="229"/>
      <c r="F34" s="225"/>
      <c r="G34" s="287"/>
      <c r="H34" s="229"/>
      <c r="I34" s="230"/>
    </row>
    <row r="35" spans="1:9" ht="45.75" customHeight="1">
      <c r="A35" s="233"/>
      <c r="B35" s="234"/>
      <c r="C35" s="179" t="s">
        <v>176</v>
      </c>
      <c r="D35" s="180"/>
      <c r="E35" s="229"/>
      <c r="F35" s="225"/>
      <c r="G35" s="287"/>
      <c r="H35" s="229"/>
      <c r="I35" s="230"/>
    </row>
    <row r="36" spans="1:9" s="185" customFormat="1" ht="29.25" customHeight="1">
      <c r="A36" s="181"/>
      <c r="B36" s="182">
        <v>3</v>
      </c>
      <c r="C36" s="183" t="s">
        <v>165</v>
      </c>
      <c r="D36" s="184"/>
      <c r="E36" s="227">
        <f>E37+E39+E45+E48</f>
        <v>726</v>
      </c>
      <c r="F36" s="224">
        <f>E36</f>
        <v>726</v>
      </c>
      <c r="G36" s="8">
        <f>G37+G39+G45+G48</f>
        <v>600</v>
      </c>
      <c r="H36" s="227">
        <f>H37+H39+H45+H48</f>
        <v>0</v>
      </c>
      <c r="I36" s="228">
        <f>I37+I39+I45+I48</f>
        <v>0</v>
      </c>
    </row>
    <row r="37" spans="1:9" ht="30">
      <c r="A37" s="233"/>
      <c r="B37" s="234"/>
      <c r="C37" s="179" t="s">
        <v>173</v>
      </c>
      <c r="D37" s="180"/>
      <c r="E37" s="229">
        <f>E38</f>
        <v>100</v>
      </c>
      <c r="F37" s="229">
        <f>F38</f>
        <v>100</v>
      </c>
      <c r="G37" s="287">
        <f>G38</f>
        <v>100</v>
      </c>
      <c r="H37" s="229">
        <f>H38</f>
        <v>0</v>
      </c>
      <c r="I37" s="230">
        <f>I38</f>
        <v>0</v>
      </c>
    </row>
    <row r="38" spans="1:9" ht="15">
      <c r="A38" s="233"/>
      <c r="B38" s="234"/>
      <c r="C38" s="236" t="s">
        <v>339</v>
      </c>
      <c r="D38" s="235">
        <v>43465</v>
      </c>
      <c r="E38" s="229">
        <v>100</v>
      </c>
      <c r="F38" s="225">
        <f>E38</f>
        <v>100</v>
      </c>
      <c r="G38" s="287">
        <v>100</v>
      </c>
      <c r="H38" s="229"/>
      <c r="I38" s="230"/>
    </row>
    <row r="39" spans="1:9" ht="30">
      <c r="A39" s="233"/>
      <c r="B39" s="234"/>
      <c r="C39" s="179" t="s">
        <v>174</v>
      </c>
      <c r="D39" s="180"/>
      <c r="E39" s="229">
        <f>SUM(E40:E44)</f>
        <v>626</v>
      </c>
      <c r="F39" s="229">
        <f>SUM(F40:F44)</f>
        <v>626</v>
      </c>
      <c r="G39" s="287">
        <f>SUM(G40:G44)</f>
        <v>368</v>
      </c>
      <c r="H39" s="229"/>
      <c r="I39" s="230"/>
    </row>
    <row r="40" spans="1:9" ht="30">
      <c r="A40" s="233"/>
      <c r="B40" s="234"/>
      <c r="C40" s="189" t="s">
        <v>350</v>
      </c>
      <c r="D40" s="235">
        <v>43281</v>
      </c>
      <c r="E40" s="229">
        <v>381</v>
      </c>
      <c r="F40" s="225">
        <v>381</v>
      </c>
      <c r="G40" s="287"/>
      <c r="H40" s="229"/>
      <c r="I40" s="230"/>
    </row>
    <row r="41" spans="1:9" ht="15" customHeight="1">
      <c r="A41" s="233"/>
      <c r="B41" s="234"/>
      <c r="C41" s="282" t="s">
        <v>404</v>
      </c>
      <c r="D41" s="235">
        <v>43465</v>
      </c>
      <c r="E41" s="229">
        <v>70</v>
      </c>
      <c r="F41" s="77">
        <v>70</v>
      </c>
      <c r="G41" s="289"/>
      <c r="H41" s="229"/>
      <c r="I41" s="230"/>
    </row>
    <row r="42" spans="1:9" ht="15" customHeight="1">
      <c r="A42" s="233"/>
      <c r="B42" s="234"/>
      <c r="C42" s="189" t="s">
        <v>405</v>
      </c>
      <c r="D42" s="235"/>
      <c r="E42" s="229">
        <v>128</v>
      </c>
      <c r="F42" s="229">
        <v>128</v>
      </c>
      <c r="G42" s="289"/>
      <c r="H42" s="229"/>
      <c r="I42" s="230"/>
    </row>
    <row r="43" spans="1:9" ht="30">
      <c r="A43" s="233"/>
      <c r="B43" s="234"/>
      <c r="C43" s="189" t="s">
        <v>423</v>
      </c>
      <c r="D43" s="235"/>
      <c r="E43" s="229">
        <v>47</v>
      </c>
      <c r="F43" s="229">
        <v>47</v>
      </c>
      <c r="G43" s="289"/>
      <c r="H43" s="229"/>
      <c r="I43" s="230"/>
    </row>
    <row r="44" spans="1:9" ht="30">
      <c r="A44" s="233"/>
      <c r="B44" s="234"/>
      <c r="C44" s="189" t="s">
        <v>422</v>
      </c>
      <c r="D44" s="235">
        <v>43830</v>
      </c>
      <c r="E44" s="229"/>
      <c r="F44" s="77"/>
      <c r="G44" s="289">
        <v>368</v>
      </c>
      <c r="H44" s="229"/>
      <c r="I44" s="230"/>
    </row>
    <row r="45" spans="1:9" ht="30">
      <c r="A45" s="233"/>
      <c r="B45" s="234"/>
      <c r="C45" s="179" t="s">
        <v>175</v>
      </c>
      <c r="D45" s="180"/>
      <c r="E45" s="229"/>
      <c r="F45" s="263"/>
      <c r="G45" s="287">
        <f>SUM(G46:G47)</f>
        <v>132</v>
      </c>
      <c r="H45" s="229"/>
      <c r="I45" s="230"/>
    </row>
    <row r="46" spans="1:9" ht="45">
      <c r="A46" s="291"/>
      <c r="B46" s="292"/>
      <c r="C46" s="293" t="s">
        <v>426</v>
      </c>
      <c r="D46" s="294">
        <v>43677</v>
      </c>
      <c r="E46" s="287"/>
      <c r="F46" s="289"/>
      <c r="G46" s="287">
        <v>110</v>
      </c>
      <c r="H46" s="287"/>
      <c r="I46" s="295"/>
    </row>
    <row r="47" spans="1:9" ht="15">
      <c r="A47" s="291"/>
      <c r="B47" s="292"/>
      <c r="C47" s="293" t="s">
        <v>427</v>
      </c>
      <c r="D47" s="294">
        <v>43585</v>
      </c>
      <c r="E47" s="287"/>
      <c r="F47" s="289"/>
      <c r="G47" s="287">
        <v>22</v>
      </c>
      <c r="H47" s="287"/>
      <c r="I47" s="295"/>
    </row>
    <row r="48" spans="1:9" ht="42.75" customHeight="1">
      <c r="A48" s="233"/>
      <c r="B48" s="234"/>
      <c r="C48" s="179" t="s">
        <v>176</v>
      </c>
      <c r="D48" s="180"/>
      <c r="E48" s="229"/>
      <c r="F48" s="225"/>
      <c r="G48" s="287"/>
      <c r="H48" s="229"/>
      <c r="I48" s="230"/>
    </row>
    <row r="49" spans="1:9" s="185" customFormat="1" ht="14.25">
      <c r="A49" s="181"/>
      <c r="B49" s="182">
        <v>4</v>
      </c>
      <c r="C49" s="183" t="s">
        <v>58</v>
      </c>
      <c r="D49" s="184"/>
      <c r="E49" s="227">
        <f>E50</f>
        <v>160</v>
      </c>
      <c r="F49" s="227">
        <f>F50</f>
        <v>160</v>
      </c>
      <c r="G49" s="8">
        <f>G50</f>
        <v>165</v>
      </c>
      <c r="H49" s="227">
        <f>H50</f>
        <v>0</v>
      </c>
      <c r="I49" s="228">
        <f>I50</f>
        <v>0</v>
      </c>
    </row>
    <row r="50" spans="1:9" ht="15" customHeight="1">
      <c r="A50" s="233"/>
      <c r="B50" s="182"/>
      <c r="C50" s="183" t="s">
        <v>364</v>
      </c>
      <c r="D50" s="235">
        <v>43830</v>
      </c>
      <c r="E50" s="229">
        <v>160</v>
      </c>
      <c r="F50" s="225">
        <v>160</v>
      </c>
      <c r="G50" s="287">
        <f>'aneaxa 4a'!F23</f>
        <v>165</v>
      </c>
      <c r="H50" s="229"/>
      <c r="I50" s="230"/>
    </row>
    <row r="51" spans="1:9" ht="28.5">
      <c r="A51" s="233"/>
      <c r="B51" s="237">
        <v>5</v>
      </c>
      <c r="C51" s="187" t="s">
        <v>56</v>
      </c>
      <c r="D51" s="238"/>
      <c r="E51" s="239"/>
      <c r="F51" s="239"/>
      <c r="G51" s="287"/>
      <c r="H51" s="229"/>
      <c r="I51" s="230"/>
    </row>
    <row r="52" spans="1:9" ht="15" customHeight="1">
      <c r="A52" s="233"/>
      <c r="B52" s="234"/>
      <c r="C52" s="183" t="s">
        <v>177</v>
      </c>
      <c r="D52" s="180"/>
      <c r="E52" s="229"/>
      <c r="F52" s="229"/>
      <c r="G52" s="287"/>
      <c r="H52" s="229"/>
      <c r="I52" s="230"/>
    </row>
    <row r="53" spans="1:9" ht="15.75" thickBot="1">
      <c r="A53" s="240"/>
      <c r="B53" s="241"/>
      <c r="C53" s="242" t="s">
        <v>178</v>
      </c>
      <c r="D53" s="243"/>
      <c r="E53" s="244"/>
      <c r="F53" s="244"/>
      <c r="G53" s="290"/>
      <c r="H53" s="244"/>
      <c r="I53" s="245"/>
    </row>
    <row r="56" spans="3:8" ht="15">
      <c r="C56" s="16" t="s">
        <v>324</v>
      </c>
      <c r="D56" s="35"/>
      <c r="E56" s="197"/>
      <c r="F56" s="36" t="s">
        <v>325</v>
      </c>
      <c r="G56" s="36"/>
      <c r="H56" s="202"/>
    </row>
    <row r="57" spans="3:8" ht="15" customHeight="1">
      <c r="C57" s="16" t="s">
        <v>418</v>
      </c>
      <c r="D57" s="35"/>
      <c r="E57" s="197"/>
      <c r="F57" s="36" t="s">
        <v>326</v>
      </c>
      <c r="G57" s="36"/>
      <c r="H57" s="202"/>
    </row>
    <row r="58" ht="15">
      <c r="F58" s="17"/>
    </row>
  </sheetData>
  <sheetProtection/>
  <mergeCells count="7">
    <mergeCell ref="A7:H7"/>
    <mergeCell ref="A10:A11"/>
    <mergeCell ref="B10:B11"/>
    <mergeCell ref="C10:C11"/>
    <mergeCell ref="G10:I10"/>
    <mergeCell ref="D10:D11"/>
    <mergeCell ref="E10:F10"/>
  </mergeCells>
  <printOptions/>
  <pageMargins left="0.35433070866141736" right="0.1968503937007874" top="0.2755905511811024" bottom="0.2362204724409449" header="0.3937007874015748" footer="0.1968503937007874"/>
  <pageSetup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R33"/>
  <sheetViews>
    <sheetView view="pageBreakPreview" zoomScaleSheetLayoutView="100" zoomScalePageLayoutView="0" workbookViewId="0" topLeftCell="A31">
      <selection activeCell="D34" sqref="D34"/>
    </sheetView>
  </sheetViews>
  <sheetFormatPr defaultColWidth="9.28125" defaultRowHeight="12.75" outlineLevelCol="1"/>
  <cols>
    <col min="1" max="1" width="7.7109375" style="101" customWidth="1"/>
    <col min="2" max="2" width="33.00390625" style="101" customWidth="1"/>
    <col min="3" max="3" width="11.00390625" style="101" customWidth="1"/>
    <col min="4" max="4" width="10.28125" style="101" customWidth="1"/>
    <col min="5" max="5" width="12.28125" style="101" customWidth="1"/>
    <col min="6" max="6" width="12.57421875" style="101" customWidth="1" outlineLevel="1"/>
    <col min="7" max="7" width="14.7109375" style="103" customWidth="1"/>
    <col min="8" max="9" width="11.421875" style="107" bestFit="1" customWidth="1"/>
    <col min="10" max="10" width="12.7109375" style="107" bestFit="1" customWidth="1"/>
    <col min="11" max="16384" width="9.28125" style="101" customWidth="1"/>
  </cols>
  <sheetData>
    <row r="1" spans="1:10" s="36" customFormat="1" ht="16.5">
      <c r="A1" s="54" t="s">
        <v>316</v>
      </c>
      <c r="B1" s="55"/>
      <c r="C1" s="56"/>
      <c r="D1" s="55"/>
      <c r="E1" s="57"/>
      <c r="F1" s="100" t="s">
        <v>360</v>
      </c>
      <c r="G1" s="35"/>
      <c r="I1" s="18"/>
      <c r="J1" s="17"/>
    </row>
    <row r="2" spans="1:10" s="36" customFormat="1" ht="15">
      <c r="A2" s="54" t="s">
        <v>317</v>
      </c>
      <c r="B2" s="55"/>
      <c r="C2" s="56"/>
      <c r="D2" s="55"/>
      <c r="E2" s="57"/>
      <c r="F2" s="35"/>
      <c r="G2" s="35"/>
      <c r="J2" s="35"/>
    </row>
    <row r="3" spans="1:10" s="36" customFormat="1" ht="15">
      <c r="A3" s="54" t="s">
        <v>318</v>
      </c>
      <c r="B3" s="55"/>
      <c r="C3" s="56"/>
      <c r="D3" s="55"/>
      <c r="E3" s="57"/>
      <c r="F3" s="35"/>
      <c r="G3" s="35"/>
      <c r="J3" s="35"/>
    </row>
    <row r="4" spans="1:10" s="36" customFormat="1" ht="15">
      <c r="A4" s="54" t="s">
        <v>319</v>
      </c>
      <c r="B4" s="55"/>
      <c r="C4" s="56"/>
      <c r="D4" s="55"/>
      <c r="E4" s="57"/>
      <c r="F4" s="35"/>
      <c r="G4" s="35"/>
      <c r="J4" s="35"/>
    </row>
    <row r="5" spans="1:44" s="102" customFormat="1" ht="16.5">
      <c r="A5" s="99"/>
      <c r="B5" s="100"/>
      <c r="C5" s="100"/>
      <c r="D5" s="101"/>
      <c r="F5" s="100"/>
      <c r="G5" s="100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101"/>
      <c r="AB5" s="101"/>
      <c r="AC5" s="101"/>
      <c r="AD5" s="101"/>
      <c r="AE5" s="101"/>
      <c r="AF5" s="101"/>
      <c r="AG5" s="101"/>
      <c r="AH5" s="101"/>
      <c r="AI5" s="101"/>
      <c r="AJ5" s="101"/>
      <c r="AK5" s="101"/>
      <c r="AL5" s="101"/>
      <c r="AM5" s="101"/>
      <c r="AN5" s="101"/>
      <c r="AO5" s="101"/>
      <c r="AP5" s="101"/>
      <c r="AQ5" s="101"/>
      <c r="AR5" s="101"/>
    </row>
    <row r="8" spans="1:10" ht="16.5">
      <c r="A8" s="103"/>
      <c r="B8" s="99" t="s">
        <v>336</v>
      </c>
      <c r="C8" s="99"/>
      <c r="D8" s="103"/>
      <c r="E8" s="103"/>
      <c r="F8" s="104" t="s">
        <v>47</v>
      </c>
      <c r="G8" s="101"/>
      <c r="H8" s="101"/>
      <c r="I8" s="101"/>
      <c r="J8" s="101"/>
    </row>
    <row r="9" ht="17.25" thickBot="1"/>
    <row r="10" spans="1:6" ht="17.25" thickBot="1">
      <c r="A10" s="109" t="s">
        <v>57</v>
      </c>
      <c r="B10" s="105" t="s">
        <v>320</v>
      </c>
      <c r="C10" s="105" t="s">
        <v>328</v>
      </c>
      <c r="D10" s="105" t="s">
        <v>333</v>
      </c>
      <c r="E10" s="105" t="s">
        <v>329</v>
      </c>
      <c r="F10" s="106" t="s">
        <v>49</v>
      </c>
    </row>
    <row r="11" spans="1:6" ht="17.25" thickBot="1">
      <c r="A11" s="111">
        <v>1</v>
      </c>
      <c r="B11" s="121" t="s">
        <v>342</v>
      </c>
      <c r="C11" s="112" t="s">
        <v>330</v>
      </c>
      <c r="D11" s="114">
        <v>1</v>
      </c>
      <c r="E11" s="115">
        <v>95</v>
      </c>
      <c r="F11" s="122">
        <f>E11</f>
        <v>95</v>
      </c>
    </row>
    <row r="12" spans="1:6" ht="17.25" thickBot="1">
      <c r="A12" s="118"/>
      <c r="B12" s="119" t="s">
        <v>323</v>
      </c>
      <c r="C12" s="119"/>
      <c r="D12" s="110"/>
      <c r="E12" s="120"/>
      <c r="F12" s="123">
        <f>SUM(F11:F11)</f>
        <v>95</v>
      </c>
    </row>
    <row r="15" spans="1:6" ht="16.5">
      <c r="A15" s="390" t="s">
        <v>335</v>
      </c>
      <c r="B15" s="390"/>
      <c r="C15" s="390"/>
      <c r="D15" s="390"/>
      <c r="E15" s="390"/>
      <c r="F15" s="390"/>
    </row>
    <row r="16" spans="1:6" ht="17.25" thickBot="1">
      <c r="A16" s="108"/>
      <c r="B16" s="108"/>
      <c r="C16" s="108"/>
      <c r="D16" s="108"/>
      <c r="E16" s="108"/>
      <c r="F16" s="108"/>
    </row>
    <row r="17" spans="1:6" ht="17.25" thickBot="1">
      <c r="A17" s="109" t="s">
        <v>57</v>
      </c>
      <c r="B17" s="105" t="s">
        <v>320</v>
      </c>
      <c r="C17" s="105" t="s">
        <v>328</v>
      </c>
      <c r="D17" s="105" t="s">
        <v>333</v>
      </c>
      <c r="E17" s="105" t="s">
        <v>329</v>
      </c>
      <c r="F17" s="106" t="s">
        <v>49</v>
      </c>
    </row>
    <row r="18" spans="1:6" ht="30">
      <c r="A18" s="111">
        <v>1</v>
      </c>
      <c r="B18" s="113" t="s">
        <v>334</v>
      </c>
      <c r="C18" s="114" t="s">
        <v>330</v>
      </c>
      <c r="D18" s="114">
        <v>10</v>
      </c>
      <c r="E18" s="115">
        <v>5</v>
      </c>
      <c r="F18" s="122">
        <f>E18*D18</f>
        <v>50</v>
      </c>
    </row>
    <row r="19" spans="1:6" ht="17.25" thickBot="1">
      <c r="A19" s="160">
        <v>2</v>
      </c>
      <c r="B19" s="117" t="s">
        <v>347</v>
      </c>
      <c r="C19" s="116"/>
      <c r="D19" s="116">
        <v>1</v>
      </c>
      <c r="E19" s="161">
        <v>20</v>
      </c>
      <c r="F19" s="122">
        <f>E19*D19</f>
        <v>20</v>
      </c>
    </row>
    <row r="20" spans="1:6" ht="17.25" thickBot="1">
      <c r="A20" s="118"/>
      <c r="B20" s="119" t="s">
        <v>323</v>
      </c>
      <c r="C20" s="119"/>
      <c r="D20" s="110"/>
      <c r="E20" s="120"/>
      <c r="F20" s="123">
        <f>SUM(F18:F19)</f>
        <v>70</v>
      </c>
    </row>
    <row r="23" spans="5:6" ht="16.5">
      <c r="E23" s="124" t="s">
        <v>337</v>
      </c>
      <c r="F23" s="125">
        <f>F12+F20</f>
        <v>165</v>
      </c>
    </row>
    <row r="32" spans="2:5" s="296" customFormat="1" ht="15">
      <c r="B32" s="297" t="s">
        <v>331</v>
      </c>
      <c r="C32" s="298"/>
      <c r="D32" s="299" t="s">
        <v>332</v>
      </c>
      <c r="E32" s="300"/>
    </row>
    <row r="33" spans="2:5" s="296" customFormat="1" ht="15">
      <c r="B33" s="301" t="s">
        <v>418</v>
      </c>
      <c r="C33" s="298"/>
      <c r="D33" s="299" t="s">
        <v>428</v>
      </c>
      <c r="E33" s="300"/>
    </row>
  </sheetData>
  <sheetProtection/>
  <mergeCells count="1">
    <mergeCell ref="A15:F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0"/>
  <sheetViews>
    <sheetView zoomScalePageLayoutView="0" workbookViewId="0" topLeftCell="A7">
      <selection activeCell="C28" sqref="C28"/>
    </sheetView>
  </sheetViews>
  <sheetFormatPr defaultColWidth="9.28125" defaultRowHeight="12.75"/>
  <cols>
    <col min="1" max="1" width="6.57421875" style="17" customWidth="1"/>
    <col min="2" max="2" width="3.00390625" style="17" customWidth="1"/>
    <col min="3" max="3" width="33.421875" style="17" customWidth="1"/>
    <col min="4" max="4" width="12.00390625" style="17" customWidth="1"/>
    <col min="5" max="5" width="10.57421875" style="17" customWidth="1"/>
    <col min="6" max="6" width="8.7109375" style="17" customWidth="1"/>
    <col min="7" max="7" width="10.28125" style="17" customWidth="1"/>
    <col min="8" max="8" width="9.00390625" style="17" customWidth="1"/>
    <col min="9" max="9" width="10.7109375" style="17" customWidth="1"/>
    <col min="10" max="10" width="8.28125" style="17" bestFit="1" customWidth="1"/>
    <col min="11" max="11" width="11.421875" style="17" customWidth="1"/>
    <col min="12" max="12" width="10.7109375" style="17" bestFit="1" customWidth="1"/>
    <col min="13" max="16384" width="9.28125" style="17" customWidth="1"/>
  </cols>
  <sheetData>
    <row r="1" ht="15">
      <c r="L1" s="18" t="s">
        <v>66</v>
      </c>
    </row>
    <row r="3" spans="2:12" ht="12.75" customHeight="1">
      <c r="B3" s="377" t="s">
        <v>315</v>
      </c>
      <c r="C3" s="377"/>
      <c r="D3" s="377"/>
      <c r="E3" s="377"/>
      <c r="F3" s="377"/>
      <c r="G3" s="377"/>
      <c r="H3" s="377"/>
      <c r="I3" s="377"/>
      <c r="J3" s="377"/>
      <c r="K3" s="377"/>
      <c r="L3" s="377"/>
    </row>
    <row r="5" ht="15.75" thickBot="1">
      <c r="L5" s="18" t="s">
        <v>47</v>
      </c>
    </row>
    <row r="6" spans="1:12" ht="15.75" thickBot="1">
      <c r="A6" s="414" t="s">
        <v>189</v>
      </c>
      <c r="B6" s="405" t="s">
        <v>185</v>
      </c>
      <c r="C6" s="406"/>
      <c r="D6" s="409" t="s">
        <v>182</v>
      </c>
      <c r="E6" s="405" t="s">
        <v>415</v>
      </c>
      <c r="F6" s="406"/>
      <c r="G6" s="412" t="s">
        <v>416</v>
      </c>
      <c r="H6" s="413"/>
      <c r="I6" s="395" t="s">
        <v>367</v>
      </c>
      <c r="J6" s="396"/>
      <c r="K6" s="395" t="s">
        <v>417</v>
      </c>
      <c r="L6" s="396"/>
    </row>
    <row r="7" spans="1:12" ht="26.25" customHeight="1" thickBot="1">
      <c r="A7" s="415"/>
      <c r="B7" s="407"/>
      <c r="C7" s="408"/>
      <c r="D7" s="410"/>
      <c r="E7" s="397" t="s">
        <v>167</v>
      </c>
      <c r="F7" s="398"/>
      <c r="G7" s="393" t="s">
        <v>190</v>
      </c>
      <c r="H7" s="394"/>
      <c r="I7" s="393" t="s">
        <v>191</v>
      </c>
      <c r="J7" s="394"/>
      <c r="K7" s="393" t="s">
        <v>192</v>
      </c>
      <c r="L7" s="394"/>
    </row>
    <row r="8" spans="1:12" ht="28.5" customHeight="1" thickBot="1">
      <c r="A8" s="416"/>
      <c r="B8" s="397"/>
      <c r="C8" s="398"/>
      <c r="D8" s="411"/>
      <c r="E8" s="82" t="s">
        <v>201</v>
      </c>
      <c r="F8" s="191" t="s">
        <v>276</v>
      </c>
      <c r="G8" s="192" t="s">
        <v>166</v>
      </c>
      <c r="H8" s="193" t="s">
        <v>276</v>
      </c>
      <c r="I8" s="194" t="s">
        <v>166</v>
      </c>
      <c r="J8" s="195" t="s">
        <v>276</v>
      </c>
      <c r="K8" s="82" t="s">
        <v>166</v>
      </c>
      <c r="L8" s="191" t="s">
        <v>276</v>
      </c>
    </row>
    <row r="9" spans="1:12" s="18" customFormat="1" ht="15" thickBot="1">
      <c r="A9" s="83">
        <v>0</v>
      </c>
      <c r="B9" s="401">
        <v>1</v>
      </c>
      <c r="C9" s="402"/>
      <c r="D9" s="84">
        <v>2</v>
      </c>
      <c r="E9" s="190">
        <v>3</v>
      </c>
      <c r="F9" s="86">
        <v>4</v>
      </c>
      <c r="G9" s="87">
        <v>5</v>
      </c>
      <c r="H9" s="88">
        <v>6</v>
      </c>
      <c r="I9" s="85">
        <v>7</v>
      </c>
      <c r="J9" s="89">
        <v>8</v>
      </c>
      <c r="K9" s="87">
        <v>9</v>
      </c>
      <c r="L9" s="89">
        <v>10</v>
      </c>
    </row>
    <row r="10" spans="1:12" s="18" customFormat="1" ht="14.25">
      <c r="A10" s="80" t="s">
        <v>193</v>
      </c>
      <c r="B10" s="417" t="s">
        <v>315</v>
      </c>
      <c r="C10" s="418"/>
      <c r="D10" s="90"/>
      <c r="E10" s="90"/>
      <c r="F10" s="90"/>
      <c r="G10" s="275"/>
      <c r="H10" s="90"/>
      <c r="I10" s="90"/>
      <c r="J10" s="90"/>
      <c r="K10" s="90"/>
      <c r="L10" s="91"/>
    </row>
    <row r="11" spans="1:12" ht="15">
      <c r="A11" s="92">
        <v>1</v>
      </c>
      <c r="B11" s="403" t="s">
        <v>345</v>
      </c>
      <c r="C11" s="404"/>
      <c r="D11" s="159">
        <f>'Anexa 4'!D32</f>
        <v>44408</v>
      </c>
      <c r="E11" s="81" t="s">
        <v>65</v>
      </c>
      <c r="F11" s="81" t="s">
        <v>65</v>
      </c>
      <c r="G11" s="274"/>
      <c r="H11" s="77"/>
      <c r="I11" s="77">
        <v>50</v>
      </c>
      <c r="J11" s="77"/>
      <c r="K11" s="77">
        <v>50</v>
      </c>
      <c r="L11" s="78"/>
    </row>
    <row r="12" spans="1:12" ht="15">
      <c r="A12" s="92">
        <v>2</v>
      </c>
      <c r="B12" s="403" t="s">
        <v>346</v>
      </c>
      <c r="C12" s="404"/>
      <c r="D12" s="77"/>
      <c r="E12" s="81" t="s">
        <v>65</v>
      </c>
      <c r="F12" s="81" t="s">
        <v>65</v>
      </c>
      <c r="G12" s="274">
        <f>'BVC 2019 anexa1 '!H33</f>
        <v>191.2968249999999</v>
      </c>
      <c r="H12" s="274"/>
      <c r="I12" s="274">
        <v>148</v>
      </c>
      <c r="J12" s="274"/>
      <c r="K12" s="274">
        <v>148</v>
      </c>
      <c r="L12" s="279"/>
    </row>
    <row r="13" spans="1:12" ht="15.75" thickBot="1">
      <c r="A13" s="92"/>
      <c r="B13" s="399" t="s">
        <v>196</v>
      </c>
      <c r="C13" s="400"/>
      <c r="D13" s="79"/>
      <c r="E13" s="93" t="s">
        <v>65</v>
      </c>
      <c r="F13" s="93" t="s">
        <v>65</v>
      </c>
      <c r="G13" s="276">
        <f aca="true" t="shared" si="0" ref="G13:L13">G11+G12</f>
        <v>191.2968249999999</v>
      </c>
      <c r="H13" s="276">
        <f t="shared" si="0"/>
        <v>0</v>
      </c>
      <c r="I13" s="276">
        <f t="shared" si="0"/>
        <v>198</v>
      </c>
      <c r="J13" s="276">
        <f t="shared" si="0"/>
        <v>0</v>
      </c>
      <c r="K13" s="276">
        <f t="shared" si="0"/>
        <v>198</v>
      </c>
      <c r="L13" s="276">
        <f t="shared" si="0"/>
        <v>0</v>
      </c>
    </row>
    <row r="14" spans="1:12" ht="27" customHeight="1">
      <c r="A14" s="94" t="s">
        <v>194</v>
      </c>
      <c r="B14" s="417" t="s">
        <v>199</v>
      </c>
      <c r="C14" s="418"/>
      <c r="D14" s="95"/>
      <c r="E14" s="95"/>
      <c r="F14" s="95"/>
      <c r="G14" s="277"/>
      <c r="H14" s="277"/>
      <c r="I14" s="277"/>
      <c r="J14" s="277"/>
      <c r="K14" s="277"/>
      <c r="L14" s="280"/>
    </row>
    <row r="15" spans="1:12" ht="15">
      <c r="A15" s="92">
        <v>1</v>
      </c>
      <c r="B15" s="403" t="s">
        <v>187</v>
      </c>
      <c r="C15" s="404"/>
      <c r="D15" s="77"/>
      <c r="E15" s="81" t="s">
        <v>65</v>
      </c>
      <c r="F15" s="81" t="s">
        <v>65</v>
      </c>
      <c r="G15" s="274"/>
      <c r="H15" s="274"/>
      <c r="I15" s="274"/>
      <c r="J15" s="274"/>
      <c r="K15" s="274"/>
      <c r="L15" s="279"/>
    </row>
    <row r="16" spans="1:12" ht="15">
      <c r="A16" s="92">
        <v>2</v>
      </c>
      <c r="B16" s="403" t="s">
        <v>188</v>
      </c>
      <c r="C16" s="404"/>
      <c r="D16" s="77"/>
      <c r="E16" s="81" t="s">
        <v>65</v>
      </c>
      <c r="F16" s="81" t="s">
        <v>65</v>
      </c>
      <c r="G16" s="274"/>
      <c r="H16" s="274"/>
      <c r="I16" s="274"/>
      <c r="J16" s="274"/>
      <c r="K16" s="274"/>
      <c r="L16" s="279"/>
    </row>
    <row r="17" spans="1:12" ht="25.5" customHeight="1">
      <c r="A17" s="92"/>
      <c r="B17" s="419" t="s">
        <v>285</v>
      </c>
      <c r="C17" s="421"/>
      <c r="D17" s="77"/>
      <c r="E17" s="81"/>
      <c r="F17" s="81"/>
      <c r="G17" s="274"/>
      <c r="H17" s="274"/>
      <c r="I17" s="274"/>
      <c r="J17" s="274"/>
      <c r="K17" s="274"/>
      <c r="L17" s="279"/>
    </row>
    <row r="18" spans="1:12" ht="18.75" customHeight="1">
      <c r="A18" s="92"/>
      <c r="B18" s="420"/>
      <c r="C18" s="422"/>
      <c r="D18" s="77"/>
      <c r="E18" s="81"/>
      <c r="F18" s="81"/>
      <c r="G18" s="274"/>
      <c r="H18" s="274"/>
      <c r="I18" s="274"/>
      <c r="J18" s="274"/>
      <c r="K18" s="274"/>
      <c r="L18" s="279"/>
    </row>
    <row r="19" spans="1:12" ht="15">
      <c r="A19" s="92"/>
      <c r="B19" s="403" t="s">
        <v>286</v>
      </c>
      <c r="C19" s="404"/>
      <c r="D19" s="77"/>
      <c r="E19" s="81" t="s">
        <v>65</v>
      </c>
      <c r="F19" s="81" t="s">
        <v>65</v>
      </c>
      <c r="G19" s="274"/>
      <c r="H19" s="274"/>
      <c r="I19" s="274"/>
      <c r="J19" s="274"/>
      <c r="K19" s="274"/>
      <c r="L19" s="279"/>
    </row>
    <row r="20" spans="1:12" ht="15.75" thickBot="1">
      <c r="A20" s="92"/>
      <c r="B20" s="399" t="s">
        <v>197</v>
      </c>
      <c r="C20" s="400"/>
      <c r="D20" s="79"/>
      <c r="E20" s="93" t="s">
        <v>65</v>
      </c>
      <c r="F20" s="93" t="s">
        <v>65</v>
      </c>
      <c r="G20" s="276"/>
      <c r="H20" s="276"/>
      <c r="I20" s="276"/>
      <c r="J20" s="276"/>
      <c r="K20" s="276"/>
      <c r="L20" s="281"/>
    </row>
    <row r="21" spans="1:12" ht="29.25" thickBot="1">
      <c r="A21" s="96" t="s">
        <v>195</v>
      </c>
      <c r="B21" s="391" t="s">
        <v>198</v>
      </c>
      <c r="C21" s="392"/>
      <c r="D21" s="97"/>
      <c r="E21" s="278"/>
      <c r="F21" s="97"/>
      <c r="G21" s="278">
        <f>G13</f>
        <v>191.2968249999999</v>
      </c>
      <c r="H21" s="278"/>
      <c r="I21" s="278">
        <f>I13</f>
        <v>198</v>
      </c>
      <c r="J21" s="278"/>
      <c r="K21" s="278">
        <f>K13</f>
        <v>198</v>
      </c>
      <c r="L21" s="278">
        <f>L13</f>
        <v>0</v>
      </c>
    </row>
    <row r="24" spans="3:11" ht="16.5" customHeight="1">
      <c r="C24" s="16" t="s">
        <v>324</v>
      </c>
      <c r="D24" s="35"/>
      <c r="E24" s="35"/>
      <c r="I24" s="33"/>
      <c r="J24" s="36" t="s">
        <v>325</v>
      </c>
      <c r="K24" s="36"/>
    </row>
    <row r="25" spans="3:11" ht="12.75" customHeight="1">
      <c r="C25" s="16" t="s">
        <v>418</v>
      </c>
      <c r="D25" s="35"/>
      <c r="E25" s="35"/>
      <c r="I25" s="33"/>
      <c r="J25" s="36" t="s">
        <v>326</v>
      </c>
      <c r="K25" s="36"/>
    </row>
    <row r="30" ht="15">
      <c r="E30" s="17" t="s">
        <v>348</v>
      </c>
    </row>
  </sheetData>
  <sheetProtection/>
  <mergeCells count="25">
    <mergeCell ref="A6:A8"/>
    <mergeCell ref="B19:C19"/>
    <mergeCell ref="B20:C20"/>
    <mergeCell ref="B10:C10"/>
    <mergeCell ref="B14:C14"/>
    <mergeCell ref="B15:C15"/>
    <mergeCell ref="B16:C16"/>
    <mergeCell ref="B17:B18"/>
    <mergeCell ref="C17:C18"/>
    <mergeCell ref="B3:L3"/>
    <mergeCell ref="I7:J7"/>
    <mergeCell ref="B6:C8"/>
    <mergeCell ref="D6:D8"/>
    <mergeCell ref="G6:H6"/>
    <mergeCell ref="K7:L7"/>
    <mergeCell ref="E6:F6"/>
    <mergeCell ref="B21:C21"/>
    <mergeCell ref="G7:H7"/>
    <mergeCell ref="I6:J6"/>
    <mergeCell ref="K6:L6"/>
    <mergeCell ref="E7:F7"/>
    <mergeCell ref="B13:C13"/>
    <mergeCell ref="B9:C9"/>
    <mergeCell ref="B11:C11"/>
    <mergeCell ref="B12:C12"/>
  </mergeCells>
  <printOptions horizontalCentered="1"/>
  <pageMargins left="0.354330708661417" right="0.34" top="0.6" bottom="0.58" header="0.4" footer="0.33"/>
  <pageSetup horizontalDpi="600" verticalDpi="600" orientation="landscape" paperSize="9" r:id="rId1"/>
  <headerFooter alignWithMargins="0">
    <oddFooter>&amp;C&amp;8Pagina &amp;P din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Iorgu</dc:creator>
  <cp:keywords/>
  <dc:description/>
  <cp:lastModifiedBy>Statia15</cp:lastModifiedBy>
  <cp:lastPrinted>2019-04-02T05:58:25Z</cp:lastPrinted>
  <dcterms:created xsi:type="dcterms:W3CDTF">2011-11-22T11:53:52Z</dcterms:created>
  <dcterms:modified xsi:type="dcterms:W3CDTF">2019-04-02T09:10:58Z</dcterms:modified>
  <cp:category/>
  <cp:version/>
  <cp:contentType/>
  <cp:contentStatus/>
</cp:coreProperties>
</file>