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4"/>
  </bookViews>
  <sheets>
    <sheet name="Anexa 1" sheetId="1" r:id="rId1"/>
    <sheet name="Anexa 2" sheetId="2" r:id="rId2"/>
    <sheet name="Anexa3" sheetId="3" state="hidden" r:id="rId3"/>
    <sheet name="Anexa 3" sheetId="4" state="hidden" r:id="rId4"/>
    <sheet name="Anexa  3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<sst xmlns="http://schemas.openxmlformats.org/spreadsheetml/2006/main" count="983" uniqueCount="535">
  <si>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</si>
  <si>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</si>
  <si>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</si>
  <si>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</si>
  <si>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</si>
  <si>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</si>
  <si>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</si>
  <si>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</si>
  <si>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</si>
  <si>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</si>
  <si>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</si>
  <si>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</si>
  <si>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</si>
  <si>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</si>
  <si>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</si>
  <si>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</si>
  <si>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</si>
  <si>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</si>
  <si>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</si>
  <si>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</si>
  <si>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</si>
  <si>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</si>
  <si>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</si>
  <si>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</si>
  <si>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</si>
  <si>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</si>
  <si>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</si>
  <si>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</si>
  <si>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</si>
  <si>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</si>
  <si>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</si>
  <si>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</si>
  <si>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</si>
  <si>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</si>
  <si>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</si>
  <si>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</si>
  <si>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</si>
  <si>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</si>
  <si>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</si>
  <si>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</si>
  <si>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</si>
  <si>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</si>
  <si>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</si>
  <si>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</si>
  <si>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</si>
  <si>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</si>
  <si>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</si>
  <si>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</si>
  <si>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</si>
  <si>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</si>
  <si>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</si>
  <si>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</si>
  <si>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</si>
  <si>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</si>
  <si>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</si>
  <si>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</si>
  <si>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</si>
  <si>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</si>
  <si>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</si>
  <si>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</si>
  <si>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</si>
  <si>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</si>
  <si>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</si>
  <si>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</si>
  <si>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</si>
  <si>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</si>
  <si>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</si>
  <si>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</si>
  <si>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</si>
  <si>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</si>
  <si>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</si>
  <si>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</si>
  <si>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</si>
  <si>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</si>
  <si>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</si>
  <si>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</si>
  <si>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</si>
  <si>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</si>
  <si>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</si>
  <si>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</si>
  <si>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</si>
  <si>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</si>
  <si>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</si>
  <si>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</si>
  <si>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</si>
  <si>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</si>
  <si>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</si>
  <si>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</si>
  <si>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</si>
  <si>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</si>
  <si>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</si>
  <si>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</si>
  <si>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</si>
  <si>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</si>
  <si>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</si>
  <si>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</si>
  <si>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</si>
  <si>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</si>
  <si>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</si>
  <si>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</si>
  <si>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</si>
  <si>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300250</t>
  </si>
  <si>
    <t>330002</t>
  </si>
  <si>
    <t>3302</t>
  </si>
  <si>
    <t>330208</t>
  </si>
  <si>
    <t>330210</t>
  </si>
  <si>
    <t>330228</t>
  </si>
  <si>
    <t>330250</t>
  </si>
  <si>
    <t>3402</t>
  </si>
  <si>
    <t>340202</t>
  </si>
  <si>
    <t>340250</t>
  </si>
  <si>
    <t>3502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</si>
  <si>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</si>
  <si>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</si>
  <si>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</si>
  <si>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</si>
  <si>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</si>
  <si>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</si>
  <si>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</si>
  <si>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</si>
  <si>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</si>
  <si>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</si>
  <si>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</si>
  <si>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</si>
  <si>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</si>
  <si>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</si>
  <si>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</si>
  <si>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</si>
  <si>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</si>
  <si>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</si>
  <si>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</si>
  <si>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</si>
  <si>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</si>
  <si>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</si>
  <si>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</si>
  <si>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</si>
  <si>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</si>
  <si>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</si>
  <si>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</si>
  <si>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</si>
  <si>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</si>
  <si>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</si>
  <si>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</si>
  <si>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</si>
  <si>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</si>
  <si>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</si>
  <si>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</si>
  <si>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</si>
  <si>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</si>
  <si>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</si>
  <si>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</si>
  <si>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</si>
  <si>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</si>
  <si>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</si>
  <si>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</si>
  <si>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</si>
  <si>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</si>
  <si>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</si>
  <si>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</si>
  <si>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</si>
  <si>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</si>
  <si>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</si>
  <si>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</si>
  <si>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</si>
  <si>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</si>
  <si>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</si>
  <si>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</si>
  <si>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</si>
  <si>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</si>
  <si>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</si>
  <si>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</si>
  <si>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</si>
  <si>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</si>
  <si>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</si>
  <si>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</si>
  <si>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</si>
  <si>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</si>
  <si>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</si>
  <si>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</si>
  <si>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</si>
  <si>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</si>
  <si>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</si>
  <si>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</si>
  <si>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</si>
  <si>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</si>
  <si>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</si>
  <si>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</si>
  <si>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</si>
  <si>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</si>
  <si>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</si>
  <si>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</si>
  <si>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</si>
  <si>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</si>
  <si>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</si>
  <si>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</si>
  <si>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</si>
  <si>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</si>
  <si>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</si>
  <si>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</si>
  <si>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</si>
  <si>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</si>
  <si>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</si>
  <si>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</si>
  <si>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</si>
  <si>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</si>
  <si>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</si>
  <si>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</si>
  <si>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</si>
  <si>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</si>
  <si>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</si>
  <si>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</si>
  <si>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</si>
  <si>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</si>
  <si>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</si>
  <si>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</si>
  <si>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</si>
  <si>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</si>
  <si>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</si>
  <si>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</si>
  <si>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</si>
  <si>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</si>
  <si>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</si>
  <si>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</si>
  <si>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</si>
  <si>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</si>
  <si>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</si>
  <si>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</si>
  <si>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</si>
  <si>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</si>
  <si>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</si>
  <si>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</si>
  <si>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</si>
  <si>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</si>
  <si>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</si>
  <si>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</si>
  <si>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</si>
  <si>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</si>
  <si>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</si>
  <si>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</si>
  <si>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</si>
  <si>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</si>
  <si>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</si>
  <si>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</si>
  <si>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</si>
  <si>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</si>
  <si>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</si>
  <si>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</si>
  <si>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</si>
  <si>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</si>
  <si>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</si>
  <si>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</si>
  <si>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</si>
  <si>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</si>
  <si>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</si>
  <si>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</si>
  <si>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</si>
  <si>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</si>
  <si>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</si>
  <si>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</si>
  <si>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</si>
  <si>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</si>
  <si>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</si>
  <si>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</si>
  <si>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</si>
  <si>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</si>
  <si>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</si>
  <si>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</si>
  <si>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</si>
  <si>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</si>
  <si>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</si>
  <si>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</si>
  <si>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</si>
  <si>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</si>
  <si>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</si>
  <si>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</si>
  <si>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</si>
  <si>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</si>
  <si>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</si>
  <si>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</si>
  <si>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</si>
  <si>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</si>
  <si>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</si>
  <si>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</si>
  <si>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</si>
  <si>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</si>
  <si>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</si>
  <si>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</si>
  <si>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</si>
  <si>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</si>
  <si>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</si>
  <si>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</si>
  <si>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</si>
  <si>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</si>
  <si>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</si>
  <si>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</si>
  <si>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</si>
  <si>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</si>
  <si>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</si>
  <si>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</si>
  <si>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</si>
  <si>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</si>
  <si>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</si>
  <si>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</si>
  <si>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</si>
  <si>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</si>
  <si>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</si>
  <si>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</si>
  <si>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</si>
  <si>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</si>
  <si>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</si>
  <si>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</si>
  <si>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</si>
  <si>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</si>
  <si>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</si>
  <si>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</si>
  <si>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</si>
  <si>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</si>
  <si>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</si>
  <si>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</si>
  <si>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</si>
  <si>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</si>
  <si>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</si>
  <si>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</si>
  <si>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Anexa nr. 1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</si>
  <si>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</si>
  <si>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</si>
  <si>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</si>
  <si>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</si>
  <si>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</si>
  <si>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</si>
  <si>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</si>
  <si>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</si>
  <si>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</si>
  <si>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</si>
  <si>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</si>
  <si>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</si>
  <si>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</si>
  <si>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</si>
  <si>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</si>
  <si>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</si>
  <si>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</si>
  <si>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</si>
  <si>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</si>
  <si>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</si>
  <si>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</si>
  <si>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</si>
  <si>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</si>
  <si>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</si>
  <si>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</si>
  <si>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</si>
  <si>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</si>
  <si>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</si>
  <si>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CHELTUIELI SECTIUNEA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</si>
  <si>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</si>
  <si>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</si>
  <si>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</si>
  <si>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</si>
  <si>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</si>
  <si>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</si>
  <si>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</si>
  <si>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</si>
  <si>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</si>
  <si>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</si>
  <si>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</si>
  <si>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</si>
  <si>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</si>
  <si>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</si>
  <si>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</si>
  <si>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</si>
  <si>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</si>
  <si>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</si>
  <si>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</si>
  <si>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</si>
  <si>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</si>
  <si>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</si>
  <si>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</si>
  <si>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</si>
  <si>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</si>
  <si>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</si>
  <si>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</si>
  <si>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</si>
  <si>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</si>
  <si>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</si>
  <si>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</si>
  <si>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</si>
  <si>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</si>
  <si>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</si>
  <si>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</si>
  <si>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</si>
  <si>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</si>
  <si>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</si>
  <si>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</si>
  <si>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</si>
  <si>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</si>
  <si>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</si>
  <si>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</si>
  <si>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</si>
  <si>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</si>
  <si>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</si>
  <si>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</si>
  <si>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</si>
  <si>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</si>
  <si>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</si>
  <si>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</si>
  <si>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</si>
  <si>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</si>
  <si>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</si>
  <si>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</si>
  <si>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</si>
  <si>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Contributia asociatiei de propr.pt lucr.de reabilitare termică</t>
  </si>
  <si>
    <t>Subvenții pentru instituțiile publice destinate secțiunii de dezvoltare</t>
  </si>
  <si>
    <t>35020102</t>
  </si>
  <si>
    <t>420205</t>
  </si>
  <si>
    <t>Planuri și regulamente de urbanism</t>
  </si>
  <si>
    <t>PROIECTE CU FINANTARE DIN FONDURI NERAMBURSABILE CADRUL FINANCIAR 2014-2018</t>
  </si>
  <si>
    <t>4208</t>
  </si>
  <si>
    <t>SUBVENTII DE LA BUGETUL DE STAT -Cofinanțare publică acordată în cadrul mecanismului SEE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</si>
  <si>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</si>
  <si>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</si>
  <si>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</si>
  <si>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</si>
  <si>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</si>
  <si>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</si>
  <si>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</si>
  <si>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Sume utilizate de administrațiile locale din excedentul anului precedent pentru sec'țiunea de dezvoltare</t>
  </si>
  <si>
    <t>40101502</t>
  </si>
  <si>
    <t>420265</t>
  </si>
  <si>
    <t>Finantarea Programului National de Dezvoltare Locala</t>
  </si>
  <si>
    <t xml:space="preserve"> VENITURI </t>
  </si>
  <si>
    <t>I VENITURI CURENTE</t>
  </si>
  <si>
    <t>000110</t>
  </si>
  <si>
    <t>360205</t>
  </si>
  <si>
    <t>Vărsăminte din veniturile și /sau disponibilitățile instituțiilor publice</t>
  </si>
  <si>
    <t>421043</t>
  </si>
  <si>
    <t xml:space="preserve">Titlul X - PROIECTE CU FINANTARE DIN FONDURI EXTERNE  NERAMBURSABILE AFERENTE CADRULUI FINANCIAR 2014-2020                                                                                        </t>
  </si>
  <si>
    <t xml:space="preserve">58                  </t>
  </si>
  <si>
    <t>Sume primite de instituțiile publice și activitățile finanțate integral sau parțial din venituri proprii în cadrul programului FEGA implementate de APIA</t>
  </si>
  <si>
    <t xml:space="preserve">  Contributia de intretinere a persoanelor asistate</t>
  </si>
  <si>
    <t>330213</t>
  </si>
  <si>
    <t>Subvenții de la bugetul de stat către bugetele locale pentru realizarea obiectivelor de investiții în turism</t>
  </si>
  <si>
    <t>420240</t>
  </si>
  <si>
    <t>TITLUL X PROIECTE CU FINANTARE DIN FONDURI NERAMBURSABILE CADRUL FINANCIAR 2014-2018</t>
  </si>
  <si>
    <t>4702</t>
  </si>
  <si>
    <t>4702400</t>
  </si>
  <si>
    <t>Sume în curs de distribuire</t>
  </si>
  <si>
    <t>420269</t>
  </si>
  <si>
    <t>Sume primite de la UE/alți donatori</t>
  </si>
  <si>
    <t>Prevederi bugetare trimestriale</t>
  </si>
  <si>
    <t>Prevederi   bugetare  anuale</t>
  </si>
  <si>
    <t>Prefinanțare</t>
  </si>
  <si>
    <t>Sume încasate pentru bugetul local în contul unic, în curs de distribuire</t>
  </si>
  <si>
    <t>Subvenţii de la bugetul de stat către bugetele locale necesare susţinerii derulării proiectelor finanţate din fonduri externe nerambursabile (FEN) postaderare aferete perioadei de programare 2014-2020****)</t>
  </si>
  <si>
    <t>4802001</t>
  </si>
  <si>
    <t>48020101</t>
  </si>
  <si>
    <t>48020102</t>
  </si>
  <si>
    <t>Sume primite în contul plăților efectuate în anul curent</t>
  </si>
  <si>
    <t>Sume primite în contul plăților efectuate în anii anteriori</t>
  </si>
  <si>
    <t>4802</t>
  </si>
  <si>
    <t xml:space="preserve">Prefinanțare </t>
  </si>
  <si>
    <t>430234</t>
  </si>
  <si>
    <t>Sume alocate din bugetul ANCPI pentru finanțarea lucrărilor de înregistrare sisteatică din cadrul programului național de cadastru și carte funciară</t>
  </si>
  <si>
    <t xml:space="preserve">85                  </t>
  </si>
  <si>
    <t>370100</t>
  </si>
  <si>
    <t>Donații și sponsorizări</t>
  </si>
  <si>
    <t>Venituri din valorificarea unor bunuri ale instituțiilor publice</t>
  </si>
  <si>
    <t>Execuție la 30.09.2018</t>
  </si>
  <si>
    <t>35020202</t>
  </si>
  <si>
    <t>401501</t>
  </si>
  <si>
    <t>7010</t>
  </si>
  <si>
    <t xml:space="preserve">7010 Locuinte, servicii si dezvoltare publica           </t>
  </si>
  <si>
    <t>Subvenții pentru instituții publice</t>
  </si>
  <si>
    <t>Încasări din rambursarea împrumuturilor acordate</t>
  </si>
  <si>
    <t>TITLUL VI TRANSFERURI INTRE UNITATI ALE ADMINISTRATIEI PUBLICE</t>
  </si>
  <si>
    <t xml:space="preserve">Sume in curs de distribuire </t>
  </si>
  <si>
    <t xml:space="preserve">Sume incasate pentru bugetul local in contul unic </t>
  </si>
  <si>
    <t>470400</t>
  </si>
  <si>
    <t xml:space="preserve">                  CONTUL DE EXECUȚIE  AL CREDITELOR INTERNE</t>
  </si>
  <si>
    <t>1</t>
  </si>
  <si>
    <t>Sume aferente creditelor interne</t>
  </si>
  <si>
    <t>41070201</t>
  </si>
  <si>
    <t>70</t>
  </si>
  <si>
    <t>30020803</t>
  </si>
  <si>
    <t>Dividende de la sociețile comerciale</t>
  </si>
  <si>
    <t>30020530</t>
  </si>
  <si>
    <t>36020101</t>
  </si>
  <si>
    <t>Venituri din aplicaraea prescripției extinctive</t>
  </si>
  <si>
    <t>430241</t>
  </si>
  <si>
    <t>30020802</t>
  </si>
  <si>
    <t>Venituri din dividende de la alți plătitori</t>
  </si>
  <si>
    <t>420212</t>
  </si>
  <si>
    <t>Subvenții pentru reabilitarea termică a clădirilor de locuit</t>
  </si>
  <si>
    <t>Sume alocate pentru chelutielile cu alocația de hrană și cu indemnizația de cazare pentru personalul din serviciile sociale publice aflat în izolare preventivă la locul de muncă</t>
  </si>
  <si>
    <t>48020103</t>
  </si>
  <si>
    <t xml:space="preserve">6507Invatamant         </t>
  </si>
  <si>
    <t>6507</t>
  </si>
  <si>
    <t>5007</t>
  </si>
  <si>
    <t>7007</t>
  </si>
  <si>
    <t>8407</t>
  </si>
  <si>
    <t xml:space="preserve">8407Transporturi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</si>
  <si>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7007 Locuinte, servicii si dezvoltare publica           </t>
  </si>
  <si>
    <t>000107</t>
  </si>
  <si>
    <t>Sume alocate pentru indemnizații aferente suspendării temporrare a contractului de activitate sportivă</t>
  </si>
  <si>
    <t>420279</t>
  </si>
  <si>
    <t>Subvenții pentru finanțarea liceelor tehnologice cu profil preponderent agricol</t>
  </si>
  <si>
    <t>330226</t>
  </si>
  <si>
    <t>Venituri din despăgubiri</t>
  </si>
  <si>
    <t xml:space="preserve">  </t>
  </si>
  <si>
    <t>040205</t>
  </si>
  <si>
    <t>110205</t>
  </si>
  <si>
    <t xml:space="preserve">   Sume defalcate din taxa pe valoarea adaugata  pentru drumuri</t>
  </si>
  <si>
    <t>Prevederi            bugetare            initiale</t>
  </si>
  <si>
    <t>Prevederi       bugetare     definitive</t>
  </si>
  <si>
    <t>Încasări realizate/Plăți efectuate    31.12.2021</t>
  </si>
  <si>
    <t>110206</t>
  </si>
  <si>
    <t xml:space="preserve">   Sume defalcate din taxa pe valoarea adaugata pentru echilibrarea bugetelor locale</t>
  </si>
  <si>
    <t>420229</t>
  </si>
  <si>
    <t>Finantarea lucrarilor de cadsatru imobiliar</t>
  </si>
  <si>
    <t>420282</t>
  </si>
  <si>
    <t>Sume alocate pentru stimulentul de risc</t>
  </si>
  <si>
    <t>Alte impozite pe venit, profitși câștiguri de capital</t>
  </si>
  <si>
    <t xml:space="preserve">Sume repartizate din fondul de rezerva </t>
  </si>
  <si>
    <t>9910</t>
  </si>
  <si>
    <t>9902</t>
  </si>
  <si>
    <t>SF</t>
  </si>
  <si>
    <t>SD</t>
  </si>
  <si>
    <t xml:space="preserve">                  CONTUL DE EXECUȚIE PRELIMINATĂ AL BUGETULUI  CREDITELOR INTERNE</t>
  </si>
  <si>
    <t>EXCEDENT/DEFICIT FUNCTIONARE</t>
  </si>
  <si>
    <t>EXCEDENT/DEFICIT  DEZVOLTARE</t>
  </si>
  <si>
    <t>EXCEDENT/DEFICIT DEZVOLTARE</t>
  </si>
  <si>
    <t>Încasări realizate/Plăți efectuate    30.11.2022</t>
  </si>
  <si>
    <t>Execuția preliminată 31.12.2022</t>
  </si>
  <si>
    <t>Prevederi            bugetare           anuale 2022</t>
  </si>
  <si>
    <t xml:space="preserve">                  CONTUL DE EXECUȚIE  PRELIMINATĂ AL ACTIVITĂȚILOR ȘI  INSTITUȚIILOR PUBLICE FINANȚATE DIN VENITURI PROPRII ȘI SUBVENȚII DIN BUGETUL LOCAL</t>
  </si>
  <si>
    <t xml:space="preserve">CONTUL DE EXECUȚIE  PRELIMINATĂ AL  BUGETULUI LOCAL </t>
  </si>
  <si>
    <t>Prevederi            bugetare           anuale  2022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</si>
</sst>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R_O_N_-;\-* #,##0\ _R_O_N_-;_-* &quot;-&quot;\ _R_O_N_-;_-@_-"/>
    <numFmt numFmtId="187" formatCode="_-* #,##0.00\ _R_O_N_-;\-* #,##0.00\ _R_O_N_-;_-* &quot;-&quot;??\ _R_O_N_-;_-@_-"/>
    <numFmt numFmtId="188" formatCode="#,##0.00\ _l_e_i"/>
    <numFmt numFmtId="189" formatCode="#,##0\ _l_e_i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Tahoma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4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vertical="top"/>
    </xf>
    <xf numFmtId="4" fontId="54" fillId="0" borderId="10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vertical="top"/>
    </xf>
    <xf numFmtId="0" fontId="20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4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0" fillId="2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9" fontId="8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4" fontId="8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" fontId="8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/>
    </xf>
    <xf numFmtId="4" fontId="20" fillId="32" borderId="10" xfId="0" applyNumberFormat="1" applyFont="1" applyFill="1" applyBorder="1" applyAlignment="1">
      <alignment horizontal="right" vertical="center"/>
    </xf>
    <xf numFmtId="4" fontId="21" fillId="32" borderId="10" xfId="0" applyNumberFormat="1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view="pageLayout" workbookViewId="0" topLeftCell="A293">
      <selection activeCell="D265" sqref="D265"/>
    </sheetView>
  </sheetViews>
  <sheetFormatPr defaultColWidth="9.140625" defaultRowHeight="15"/>
  <cols>
    <col min="1" max="1" width="57.28125" style="62" customWidth="1"/>
    <col min="2" max="2" width="13.7109375" style="59" customWidth="1"/>
    <col min="3" max="3" width="15.8515625" style="60" customWidth="1"/>
    <col min="4" max="4" width="16.00390625" style="60" customWidth="1"/>
    <col min="5" max="5" width="15.421875" style="60" customWidth="1"/>
    <col min="6" max="6" width="11.7109375" style="62" hidden="1" customWidth="1"/>
    <col min="7" max="7" width="13.57421875" style="62" hidden="1" customWidth="1"/>
    <col min="8" max="8" width="13.421875" style="62" hidden="1" customWidth="1"/>
    <col min="9" max="9" width="11.7109375" style="62" bestFit="1" customWidth="1"/>
    <col min="10" max="16384" width="9.140625" style="62" customWidth="1"/>
  </cols>
  <sheetData>
    <row r="1" spans="1:7" ht="15.75">
      <c r="A1" s="58" t="s">
        <v>244</v>
      </c>
      <c r="E1" s="166" t="s">
        <v>323</v>
      </c>
      <c r="F1" s="61"/>
      <c r="G1" s="61"/>
    </row>
    <row r="2" ht="15.75">
      <c r="A2" s="58" t="s">
        <v>245</v>
      </c>
    </row>
    <row r="3" ht="15.75">
      <c r="A3" s="58" t="s">
        <v>397</v>
      </c>
    </row>
    <row r="4" spans="1:5" ht="15">
      <c r="A4" s="190" t="s">
        <v>533</v>
      </c>
      <c r="B4" s="191"/>
      <c r="C4" s="191"/>
      <c r="D4" s="191"/>
      <c r="E4" s="191"/>
    </row>
    <row r="5" spans="1:5" ht="15">
      <c r="A5" s="192">
        <v>44926</v>
      </c>
      <c r="B5" s="193"/>
      <c r="C5" s="193"/>
      <c r="D5" s="193"/>
      <c r="E5" s="193"/>
    </row>
    <row r="6" ht="12.75">
      <c r="E6" s="99" t="s">
        <v>247</v>
      </c>
    </row>
    <row r="7" ht="6.75" customHeight="1"/>
    <row r="8" spans="1:7" ht="12.75" customHeight="1">
      <c r="A8" s="194" t="s">
        <v>248</v>
      </c>
      <c r="B8" s="195" t="s">
        <v>243</v>
      </c>
      <c r="C8" s="196" t="s">
        <v>531</v>
      </c>
      <c r="D8" s="196" t="s">
        <v>529</v>
      </c>
      <c r="E8" s="196" t="s">
        <v>530</v>
      </c>
      <c r="F8" s="188" t="s">
        <v>406</v>
      </c>
      <c r="G8" s="115"/>
    </row>
    <row r="9" spans="1:7" ht="39" customHeight="1">
      <c r="A9" s="194"/>
      <c r="B9" s="195"/>
      <c r="C9" s="196"/>
      <c r="D9" s="196"/>
      <c r="E9" s="196"/>
      <c r="F9" s="189"/>
      <c r="G9" s="115"/>
    </row>
    <row r="10" spans="1:7" ht="13.5">
      <c r="A10" s="63"/>
      <c r="B10" s="64"/>
      <c r="C10" s="65">
        <v>1</v>
      </c>
      <c r="D10" s="65">
        <v>2</v>
      </c>
      <c r="E10" s="65">
        <v>3</v>
      </c>
      <c r="F10" s="66" t="s">
        <v>407</v>
      </c>
      <c r="G10" s="115"/>
    </row>
    <row r="11" spans="1:8" s="70" customFormat="1" ht="13.5">
      <c r="A11" s="67" t="s">
        <v>0</v>
      </c>
      <c r="B11" s="68" t="s">
        <v>57</v>
      </c>
      <c r="C11" s="69">
        <f>C12+C96+C103+C124+C139+C134+C137</f>
        <v>675063000</v>
      </c>
      <c r="D11" s="69">
        <f>D12+D96+D103+D124+D139+D134+D137</f>
        <v>428816078</v>
      </c>
      <c r="E11" s="69">
        <f>E12+E96+E103+E124+E139+E134+E137</f>
        <v>516172784</v>
      </c>
      <c r="F11" s="25"/>
      <c r="G11" s="116">
        <f>D11/11</f>
        <v>38983279.81818182</v>
      </c>
      <c r="H11" s="117">
        <f>G11*12</f>
        <v>467799357.8181819</v>
      </c>
    </row>
    <row r="12" spans="1:8" s="70" customFormat="1" ht="13.5">
      <c r="A12" s="67" t="s">
        <v>1</v>
      </c>
      <c r="B12" s="68" t="s">
        <v>58</v>
      </c>
      <c r="C12" s="69">
        <f>C13+C58</f>
        <v>454786993</v>
      </c>
      <c r="D12" s="69">
        <f>D13+D58</f>
        <v>388349614</v>
      </c>
      <c r="E12" s="69">
        <f>E13+E58</f>
        <v>434217784</v>
      </c>
      <c r="F12" s="25"/>
      <c r="G12" s="116">
        <f aca="true" t="shared" si="0" ref="G12:G80">D12/11</f>
        <v>35304510.36363637</v>
      </c>
      <c r="H12" s="117">
        <f aca="true" t="shared" si="1" ref="H12:H80">G12*12</f>
        <v>423654124.3636364</v>
      </c>
    </row>
    <row r="13" spans="1:8" s="70" customFormat="1" ht="13.5">
      <c r="A13" s="67" t="s">
        <v>2</v>
      </c>
      <c r="B13" s="68" t="s">
        <v>59</v>
      </c>
      <c r="C13" s="69">
        <f>C15+C17+C19+C23+C28+C39+C44+C46+C49+C56</f>
        <v>403519484</v>
      </c>
      <c r="D13" s="69">
        <f>D15+D17+D19+D23+D28+D39+D44+D46+D49+D56</f>
        <v>341151461</v>
      </c>
      <c r="E13" s="69">
        <f>E15+E17+E19+E23+E28+E39+E44+E46+E49+E56</f>
        <v>384313784</v>
      </c>
      <c r="F13" s="25"/>
      <c r="G13" s="116">
        <f t="shared" si="0"/>
        <v>31013769.181818184</v>
      </c>
      <c r="H13" s="117">
        <f t="shared" si="1"/>
        <v>372165230.1818182</v>
      </c>
    </row>
    <row r="14" spans="1:8" ht="26.25" hidden="1">
      <c r="A14" s="71" t="s">
        <v>270</v>
      </c>
      <c r="B14" s="72" t="s">
        <v>60</v>
      </c>
      <c r="C14" s="73"/>
      <c r="D14" s="75"/>
      <c r="E14" s="73"/>
      <c r="F14" s="24"/>
      <c r="G14" s="116">
        <f t="shared" si="0"/>
        <v>0</v>
      </c>
      <c r="H14" s="117">
        <f t="shared" si="1"/>
        <v>0</v>
      </c>
    </row>
    <row r="15" spans="1:8" ht="13.5" hidden="1">
      <c r="A15" s="67" t="s">
        <v>362</v>
      </c>
      <c r="B15" s="68" t="s">
        <v>364</v>
      </c>
      <c r="C15" s="69">
        <f>C16</f>
        <v>0</v>
      </c>
      <c r="D15" s="74">
        <f>D16</f>
        <v>0</v>
      </c>
      <c r="E15" s="69">
        <f>E16</f>
        <v>0</v>
      </c>
      <c r="F15" s="25"/>
      <c r="G15" s="116">
        <f t="shared" si="0"/>
        <v>0</v>
      </c>
      <c r="H15" s="117">
        <f t="shared" si="1"/>
        <v>0</v>
      </c>
    </row>
    <row r="16" spans="1:8" ht="12.75" hidden="1">
      <c r="A16" s="71" t="s">
        <v>363</v>
      </c>
      <c r="B16" s="72" t="s">
        <v>365</v>
      </c>
      <c r="C16" s="73"/>
      <c r="D16" s="75"/>
      <c r="E16" s="73">
        <v>0</v>
      </c>
      <c r="F16" s="24"/>
      <c r="G16" s="116">
        <f t="shared" si="0"/>
        <v>0</v>
      </c>
      <c r="H16" s="117">
        <f t="shared" si="1"/>
        <v>0</v>
      </c>
    </row>
    <row r="17" spans="1:8" s="70" customFormat="1" ht="13.5">
      <c r="A17" s="67" t="s">
        <v>271</v>
      </c>
      <c r="B17" s="68" t="s">
        <v>61</v>
      </c>
      <c r="C17" s="110">
        <f>C18</f>
        <v>1349005</v>
      </c>
      <c r="D17" s="110">
        <f>D18</f>
        <v>1469138</v>
      </c>
      <c r="E17" s="110">
        <f>E18</f>
        <v>1500000</v>
      </c>
      <c r="F17" s="25"/>
      <c r="G17" s="116">
        <f t="shared" si="0"/>
        <v>133558</v>
      </c>
      <c r="H17" s="117">
        <f t="shared" si="1"/>
        <v>1602696</v>
      </c>
    </row>
    <row r="18" spans="1:9" ht="26.25">
      <c r="A18" s="71" t="s">
        <v>3</v>
      </c>
      <c r="B18" s="72" t="s">
        <v>62</v>
      </c>
      <c r="C18" s="73">
        <v>1349005</v>
      </c>
      <c r="D18" s="75">
        <v>1469138</v>
      </c>
      <c r="E18" s="73">
        <v>1500000</v>
      </c>
      <c r="F18" s="24"/>
      <c r="G18" s="116">
        <f t="shared" si="0"/>
        <v>133558</v>
      </c>
      <c r="H18" s="117">
        <f t="shared" si="1"/>
        <v>1602696</v>
      </c>
      <c r="I18" s="183"/>
    </row>
    <row r="19" spans="1:8" s="70" customFormat="1" ht="13.5">
      <c r="A19" s="67" t="s">
        <v>272</v>
      </c>
      <c r="B19" s="68" t="s">
        <v>63</v>
      </c>
      <c r="C19" s="74">
        <f>C20+C26</f>
        <v>252425000</v>
      </c>
      <c r="D19" s="74">
        <f>D20+D26</f>
        <v>227196741</v>
      </c>
      <c r="E19" s="69">
        <f>E20+E26</f>
        <v>248413784</v>
      </c>
      <c r="F19" s="25"/>
      <c r="G19" s="116">
        <f t="shared" si="0"/>
        <v>20654249.181818184</v>
      </c>
      <c r="H19" s="117">
        <f t="shared" si="1"/>
        <v>247850990.1818182</v>
      </c>
    </row>
    <row r="20" spans="1:8" ht="12.75">
      <c r="A20" s="71" t="s">
        <v>4</v>
      </c>
      <c r="B20" s="72" t="s">
        <v>64</v>
      </c>
      <c r="C20" s="73">
        <v>252425000</v>
      </c>
      <c r="D20" s="75">
        <v>227196741</v>
      </c>
      <c r="E20" s="73">
        <v>248413784</v>
      </c>
      <c r="F20" s="24"/>
      <c r="G20" s="116">
        <f t="shared" si="0"/>
        <v>20654249.181818184</v>
      </c>
      <c r="H20" s="117">
        <f t="shared" si="1"/>
        <v>247850990.1818182</v>
      </c>
    </row>
    <row r="21" spans="1:8" ht="26.25" hidden="1">
      <c r="A21" s="71" t="s">
        <v>5</v>
      </c>
      <c r="B21" s="72" t="s">
        <v>65</v>
      </c>
      <c r="C21" s="73"/>
      <c r="D21" s="75"/>
      <c r="E21" s="73"/>
      <c r="F21" s="24"/>
      <c r="G21" s="116">
        <f t="shared" si="0"/>
        <v>0</v>
      </c>
      <c r="H21" s="117">
        <f t="shared" si="1"/>
        <v>0</v>
      </c>
    </row>
    <row r="22" spans="1:8" ht="27" hidden="1">
      <c r="A22" s="67" t="s">
        <v>273</v>
      </c>
      <c r="B22" s="68" t="s">
        <v>66</v>
      </c>
      <c r="C22" s="69">
        <f>C23</f>
        <v>0</v>
      </c>
      <c r="D22" s="74">
        <f>D23</f>
        <v>0</v>
      </c>
      <c r="E22" s="69"/>
      <c r="F22" s="24"/>
      <c r="G22" s="116">
        <f t="shared" si="0"/>
        <v>0</v>
      </c>
      <c r="H22" s="117">
        <f t="shared" si="1"/>
        <v>0</v>
      </c>
    </row>
    <row r="23" spans="1:8" s="70" customFormat="1" ht="27" hidden="1">
      <c r="A23" s="67" t="s">
        <v>274</v>
      </c>
      <c r="B23" s="68" t="s">
        <v>67</v>
      </c>
      <c r="C23" s="69">
        <f>C24</f>
        <v>0</v>
      </c>
      <c r="D23" s="74">
        <f>D24</f>
        <v>0</v>
      </c>
      <c r="E23" s="69"/>
      <c r="F23" s="24"/>
      <c r="G23" s="116">
        <f t="shared" si="0"/>
        <v>0</v>
      </c>
      <c r="H23" s="117">
        <f t="shared" si="1"/>
        <v>0</v>
      </c>
    </row>
    <row r="24" spans="1:8" ht="12.75" hidden="1">
      <c r="A24" s="71" t="s">
        <v>6</v>
      </c>
      <c r="B24" s="72" t="s">
        <v>68</v>
      </c>
      <c r="C24" s="73"/>
      <c r="D24" s="75"/>
      <c r="E24" s="73"/>
      <c r="F24" s="24"/>
      <c r="G24" s="116">
        <f t="shared" si="0"/>
        <v>0</v>
      </c>
      <c r="H24" s="117">
        <f t="shared" si="1"/>
        <v>0</v>
      </c>
    </row>
    <row r="25" spans="1:8" ht="12.75" hidden="1">
      <c r="A25" s="71" t="s">
        <v>275</v>
      </c>
      <c r="B25" s="72" t="s">
        <v>69</v>
      </c>
      <c r="C25" s="73"/>
      <c r="D25" s="75"/>
      <c r="E25" s="73"/>
      <c r="F25" s="24"/>
      <c r="G25" s="116">
        <f t="shared" si="0"/>
        <v>0</v>
      </c>
      <c r="H25" s="117">
        <f t="shared" si="1"/>
        <v>0</v>
      </c>
    </row>
    <row r="26" spans="1:8" ht="12.75" hidden="1">
      <c r="A26" s="103" t="s">
        <v>520</v>
      </c>
      <c r="B26" s="102" t="s">
        <v>507</v>
      </c>
      <c r="C26" s="73"/>
      <c r="D26" s="75"/>
      <c r="E26" s="73"/>
      <c r="F26" s="24"/>
      <c r="G26" s="116"/>
      <c r="H26" s="117"/>
    </row>
    <row r="27" spans="1:8" ht="12.75" hidden="1">
      <c r="A27" s="103" t="s">
        <v>519</v>
      </c>
      <c r="B27" s="102" t="s">
        <v>68</v>
      </c>
      <c r="C27" s="73"/>
      <c r="D27" s="75"/>
      <c r="E27" s="73"/>
      <c r="F27" s="24"/>
      <c r="G27" s="116"/>
      <c r="H27" s="117"/>
    </row>
    <row r="28" spans="1:8" s="70" customFormat="1" ht="13.5">
      <c r="A28" s="67" t="s">
        <v>276</v>
      </c>
      <c r="B28" s="68" t="s">
        <v>70</v>
      </c>
      <c r="C28" s="69">
        <f>C29+C32+C36+C37</f>
        <v>63479593</v>
      </c>
      <c r="D28" s="69">
        <f>D29+D32+D36+D37</f>
        <v>53534425</v>
      </c>
      <c r="E28" s="69">
        <f>E29+E32+E36+E37</f>
        <v>57625000</v>
      </c>
      <c r="F28" s="25"/>
      <c r="G28" s="116">
        <f t="shared" si="0"/>
        <v>4866765.909090909</v>
      </c>
      <c r="H28" s="117">
        <f t="shared" si="1"/>
        <v>58401190.90909091</v>
      </c>
    </row>
    <row r="29" spans="1:8" ht="13.5">
      <c r="A29" s="108" t="s">
        <v>277</v>
      </c>
      <c r="B29" s="109" t="s">
        <v>71</v>
      </c>
      <c r="C29" s="184">
        <f>C30+C31</f>
        <v>51271975</v>
      </c>
      <c r="D29" s="184">
        <f>D30+D31</f>
        <v>43117850</v>
      </c>
      <c r="E29" s="184">
        <f>E30+E31</f>
        <v>46500000</v>
      </c>
      <c r="F29" s="24"/>
      <c r="G29" s="116">
        <f t="shared" si="0"/>
        <v>3919804.5454545454</v>
      </c>
      <c r="H29" s="117">
        <f t="shared" si="1"/>
        <v>47037654.54545455</v>
      </c>
    </row>
    <row r="30" spans="1:8" ht="12.75">
      <c r="A30" s="71" t="s">
        <v>7</v>
      </c>
      <c r="B30" s="72" t="s">
        <v>72</v>
      </c>
      <c r="C30" s="73">
        <v>16649097</v>
      </c>
      <c r="D30" s="75">
        <v>13461806</v>
      </c>
      <c r="E30" s="73">
        <v>14500000</v>
      </c>
      <c r="F30" s="24"/>
      <c r="G30" s="116">
        <f t="shared" si="0"/>
        <v>1223800.5454545454</v>
      </c>
      <c r="H30" s="117">
        <f t="shared" si="1"/>
        <v>14685606.545454545</v>
      </c>
    </row>
    <row r="31" spans="1:8" ht="12.75">
      <c r="A31" s="71" t="s">
        <v>8</v>
      </c>
      <c r="B31" s="72" t="s">
        <v>73</v>
      </c>
      <c r="C31" s="73">
        <v>34622878</v>
      </c>
      <c r="D31" s="75">
        <v>29656044</v>
      </c>
      <c r="E31" s="73">
        <v>32000000</v>
      </c>
      <c r="F31" s="24"/>
      <c r="G31" s="116">
        <f t="shared" si="0"/>
        <v>2696004</v>
      </c>
      <c r="H31" s="117">
        <f t="shared" si="1"/>
        <v>32352048</v>
      </c>
    </row>
    <row r="32" spans="1:8" ht="13.5">
      <c r="A32" s="108" t="s">
        <v>278</v>
      </c>
      <c r="B32" s="109" t="s">
        <v>74</v>
      </c>
      <c r="C32" s="185">
        <f>C33+C34+C35</f>
        <v>8955186</v>
      </c>
      <c r="D32" s="185">
        <f>D33+D34+D35</f>
        <v>7002512</v>
      </c>
      <c r="E32" s="185">
        <f>E33+E34+E35</f>
        <v>7475000</v>
      </c>
      <c r="F32" s="24"/>
      <c r="G32" s="116">
        <f t="shared" si="0"/>
        <v>636592</v>
      </c>
      <c r="H32" s="117">
        <f t="shared" si="1"/>
        <v>7639104</v>
      </c>
    </row>
    <row r="33" spans="1:8" ht="12.75">
      <c r="A33" s="71" t="s">
        <v>9</v>
      </c>
      <c r="B33" s="72" t="s">
        <v>75</v>
      </c>
      <c r="C33" s="80">
        <v>5415267</v>
      </c>
      <c r="D33" s="75">
        <v>3661545</v>
      </c>
      <c r="E33" s="73">
        <v>4000000</v>
      </c>
      <c r="F33" s="24"/>
      <c r="G33" s="116">
        <f t="shared" si="0"/>
        <v>332867.7272727273</v>
      </c>
      <c r="H33" s="117">
        <f t="shared" si="1"/>
        <v>3994412.7272727275</v>
      </c>
    </row>
    <row r="34" spans="1:8" ht="12.75">
      <c r="A34" s="71" t="s">
        <v>10</v>
      </c>
      <c r="B34" s="72" t="s">
        <v>76</v>
      </c>
      <c r="C34" s="80">
        <v>3465652</v>
      </c>
      <c r="D34" s="75">
        <v>3281141</v>
      </c>
      <c r="E34" s="73">
        <v>3400000</v>
      </c>
      <c r="F34" s="24"/>
      <c r="G34" s="116">
        <f t="shared" si="0"/>
        <v>298285.54545454547</v>
      </c>
      <c r="H34" s="117">
        <f t="shared" si="1"/>
        <v>3579426.545454546</v>
      </c>
    </row>
    <row r="35" spans="1:8" ht="12.75">
      <c r="A35" s="71" t="s">
        <v>11</v>
      </c>
      <c r="B35" s="72" t="s">
        <v>77</v>
      </c>
      <c r="C35" s="80">
        <v>74267</v>
      </c>
      <c r="D35" s="75">
        <v>59826</v>
      </c>
      <c r="E35" s="73">
        <v>75000</v>
      </c>
      <c r="F35" s="24"/>
      <c r="G35" s="116">
        <f t="shared" si="0"/>
        <v>5438.727272727273</v>
      </c>
      <c r="H35" s="117">
        <f t="shared" si="1"/>
        <v>65264.72727272728</v>
      </c>
    </row>
    <row r="36" spans="1:8" ht="26.25">
      <c r="A36" s="71" t="s">
        <v>12</v>
      </c>
      <c r="B36" s="72" t="s">
        <v>78</v>
      </c>
      <c r="C36" s="80">
        <v>2683824</v>
      </c>
      <c r="D36" s="75">
        <v>2820817</v>
      </c>
      <c r="E36" s="73">
        <v>3000000</v>
      </c>
      <c r="F36" s="24"/>
      <c r="G36" s="116">
        <f t="shared" si="0"/>
        <v>256437.9090909091</v>
      </c>
      <c r="H36" s="117">
        <f t="shared" si="1"/>
        <v>3077254.909090909</v>
      </c>
    </row>
    <row r="37" spans="1:8" ht="12.75">
      <c r="A37" s="71" t="s">
        <v>13</v>
      </c>
      <c r="B37" s="72" t="s">
        <v>79</v>
      </c>
      <c r="C37" s="73">
        <v>568608</v>
      </c>
      <c r="D37" s="75">
        <v>593246</v>
      </c>
      <c r="E37" s="73">
        <v>650000</v>
      </c>
      <c r="F37" s="24"/>
      <c r="G37" s="116">
        <f t="shared" si="0"/>
        <v>53931.454545454544</v>
      </c>
      <c r="H37" s="117">
        <f t="shared" si="1"/>
        <v>647177.4545454546</v>
      </c>
    </row>
    <row r="38" spans="1:8" ht="12.75" hidden="1">
      <c r="A38" s="71" t="s">
        <v>279</v>
      </c>
      <c r="B38" s="72" t="s">
        <v>80</v>
      </c>
      <c r="C38" s="73">
        <v>13531323</v>
      </c>
      <c r="D38" s="75">
        <v>80896230</v>
      </c>
      <c r="E38" s="73"/>
      <c r="F38" s="24"/>
      <c r="G38" s="116">
        <f t="shared" si="0"/>
        <v>7354202.7272727275</v>
      </c>
      <c r="H38" s="117">
        <f t="shared" si="1"/>
        <v>88250432.72727273</v>
      </c>
    </row>
    <row r="39" spans="1:8" s="70" customFormat="1" ht="13.5">
      <c r="A39" s="67" t="s">
        <v>280</v>
      </c>
      <c r="B39" s="68" t="s">
        <v>81</v>
      </c>
      <c r="C39" s="69">
        <f>SUM(C40+C42+C43)</f>
        <v>56177000</v>
      </c>
      <c r="D39" s="69">
        <f>SUM(D40+D42+D43)</f>
        <v>41587000</v>
      </c>
      <c r="E39" s="69">
        <f>SUM(E40+E42+E43)</f>
        <v>56177000</v>
      </c>
      <c r="F39" s="25"/>
      <c r="G39" s="116">
        <f t="shared" si="0"/>
        <v>3780636.3636363638</v>
      </c>
      <c r="H39" s="117">
        <f t="shared" si="1"/>
        <v>45367636.36363637</v>
      </c>
    </row>
    <row r="40" spans="1:8" ht="42.75" customHeight="1">
      <c r="A40" s="71" t="s">
        <v>14</v>
      </c>
      <c r="B40" s="72" t="s">
        <v>82</v>
      </c>
      <c r="C40" s="73">
        <v>51985000</v>
      </c>
      <c r="D40" s="75">
        <v>38670000</v>
      </c>
      <c r="E40" s="80">
        <v>51985000</v>
      </c>
      <c r="F40" s="24"/>
      <c r="G40" s="116">
        <f t="shared" si="0"/>
        <v>3515454.5454545454</v>
      </c>
      <c r="H40" s="117">
        <f t="shared" si="1"/>
        <v>42185454.54545455</v>
      </c>
    </row>
    <row r="41" spans="1:8" ht="12.75" hidden="1">
      <c r="A41" s="103" t="s">
        <v>509</v>
      </c>
      <c r="B41" s="102" t="s">
        <v>508</v>
      </c>
      <c r="C41" s="73"/>
      <c r="D41" s="104"/>
      <c r="E41" s="80"/>
      <c r="F41" s="24"/>
      <c r="G41" s="116">
        <f t="shared" si="0"/>
        <v>0</v>
      </c>
      <c r="H41" s="117">
        <f t="shared" si="1"/>
        <v>0</v>
      </c>
    </row>
    <row r="42" spans="1:8" ht="15" customHeight="1">
      <c r="A42" s="103" t="s">
        <v>514</v>
      </c>
      <c r="B42" s="102" t="s">
        <v>513</v>
      </c>
      <c r="C42" s="73">
        <v>1296000</v>
      </c>
      <c r="D42" s="104">
        <v>543000</v>
      </c>
      <c r="E42" s="80">
        <v>1296000</v>
      </c>
      <c r="F42" s="24"/>
      <c r="G42" s="116">
        <f t="shared" si="0"/>
        <v>49363.63636363636</v>
      </c>
      <c r="H42" s="117">
        <f t="shared" si="1"/>
        <v>592363.6363636364</v>
      </c>
    </row>
    <row r="43" spans="1:8" ht="26.25">
      <c r="A43" s="71" t="s">
        <v>373</v>
      </c>
      <c r="B43" s="72" t="s">
        <v>374</v>
      </c>
      <c r="C43" s="73">
        <v>2896000</v>
      </c>
      <c r="D43" s="75">
        <v>2374000</v>
      </c>
      <c r="E43" s="80">
        <v>2896000</v>
      </c>
      <c r="F43" s="24"/>
      <c r="G43" s="116">
        <f t="shared" si="0"/>
        <v>215818.18181818182</v>
      </c>
      <c r="H43" s="117">
        <f t="shared" si="1"/>
        <v>2589818.1818181816</v>
      </c>
    </row>
    <row r="44" spans="1:8" s="70" customFormat="1" ht="13.5">
      <c r="A44" s="67" t="s">
        <v>281</v>
      </c>
      <c r="B44" s="68" t="s">
        <v>83</v>
      </c>
      <c r="C44" s="110">
        <f>C45</f>
        <v>564</v>
      </c>
      <c r="D44" s="110">
        <f>D45</f>
        <v>0</v>
      </c>
      <c r="E44" s="110">
        <f>E45</f>
        <v>0</v>
      </c>
      <c r="F44" s="25"/>
      <c r="G44" s="116">
        <f t="shared" si="0"/>
        <v>0</v>
      </c>
      <c r="H44" s="117">
        <f t="shared" si="1"/>
        <v>0</v>
      </c>
    </row>
    <row r="45" spans="1:8" ht="12.75">
      <c r="A45" s="71" t="s">
        <v>15</v>
      </c>
      <c r="B45" s="72" t="s">
        <v>84</v>
      </c>
      <c r="C45" s="73">
        <v>564</v>
      </c>
      <c r="D45" s="75"/>
      <c r="E45" s="73">
        <v>0</v>
      </c>
      <c r="F45" s="24"/>
      <c r="G45" s="116">
        <f t="shared" si="0"/>
        <v>0</v>
      </c>
      <c r="H45" s="117">
        <f t="shared" si="1"/>
        <v>0</v>
      </c>
    </row>
    <row r="46" spans="1:8" s="70" customFormat="1" ht="13.5">
      <c r="A46" s="67" t="s">
        <v>282</v>
      </c>
      <c r="B46" s="68" t="s">
        <v>85</v>
      </c>
      <c r="C46" s="69">
        <f>C47+C48</f>
        <v>2583014</v>
      </c>
      <c r="D46" s="69">
        <f>D47+D48</f>
        <v>1960788</v>
      </c>
      <c r="E46" s="69">
        <f>E47+E48</f>
        <v>2200000</v>
      </c>
      <c r="F46" s="25"/>
      <c r="G46" s="116">
        <f t="shared" si="0"/>
        <v>178253.45454545456</v>
      </c>
      <c r="H46" s="117">
        <f t="shared" si="1"/>
        <v>2139041.4545454546</v>
      </c>
    </row>
    <row r="47" spans="1:8" ht="12.75">
      <c r="A47" s="71" t="s">
        <v>16</v>
      </c>
      <c r="B47" s="72" t="s">
        <v>86</v>
      </c>
      <c r="C47" s="73">
        <v>141918</v>
      </c>
      <c r="D47" s="75">
        <v>159899</v>
      </c>
      <c r="E47" s="73">
        <v>200000</v>
      </c>
      <c r="F47" s="24"/>
      <c r="G47" s="116">
        <f t="shared" si="0"/>
        <v>14536.272727272728</v>
      </c>
      <c r="H47" s="117">
        <f t="shared" si="1"/>
        <v>174435.27272727274</v>
      </c>
    </row>
    <row r="48" spans="1:8" ht="12.75">
      <c r="A48" s="71" t="s">
        <v>17</v>
      </c>
      <c r="B48" s="72" t="s">
        <v>87</v>
      </c>
      <c r="C48" s="73">
        <v>2441096</v>
      </c>
      <c r="D48" s="75">
        <v>1800889</v>
      </c>
      <c r="E48" s="73">
        <v>2000000</v>
      </c>
      <c r="F48" s="24"/>
      <c r="G48" s="116">
        <f t="shared" si="0"/>
        <v>163717.18181818182</v>
      </c>
      <c r="H48" s="117">
        <f t="shared" si="1"/>
        <v>1964606.1818181819</v>
      </c>
    </row>
    <row r="49" spans="1:8" s="70" customFormat="1" ht="27">
      <c r="A49" s="67" t="s">
        <v>283</v>
      </c>
      <c r="B49" s="68" t="s">
        <v>88</v>
      </c>
      <c r="C49" s="69">
        <f>C50+C53+C54</f>
        <v>27406333</v>
      </c>
      <c r="D49" s="69">
        <f>D50+D53+D54</f>
        <v>15312182</v>
      </c>
      <c r="E49" s="69">
        <f>E50+E53+E54</f>
        <v>18300000</v>
      </c>
      <c r="F49" s="25"/>
      <c r="G49" s="116">
        <f t="shared" si="0"/>
        <v>1392016.5454545454</v>
      </c>
      <c r="H49" s="117">
        <f t="shared" si="1"/>
        <v>16704198.545454545</v>
      </c>
    </row>
    <row r="50" spans="1:8" ht="13.5">
      <c r="A50" s="108" t="s">
        <v>284</v>
      </c>
      <c r="B50" s="109" t="s">
        <v>89</v>
      </c>
      <c r="C50" s="110">
        <f>C52+C51</f>
        <v>25553264</v>
      </c>
      <c r="D50" s="110">
        <f>D52+D51</f>
        <v>13834819</v>
      </c>
      <c r="E50" s="110">
        <f>E52+E51</f>
        <v>16500000</v>
      </c>
      <c r="F50" s="24"/>
      <c r="G50" s="116">
        <f t="shared" si="0"/>
        <v>1257710.8181818181</v>
      </c>
      <c r="H50" s="117">
        <f t="shared" si="1"/>
        <v>15092529.818181816</v>
      </c>
    </row>
    <row r="51" spans="1:8" ht="12.75">
      <c r="A51" s="71" t="s">
        <v>18</v>
      </c>
      <c r="B51" s="72" t="s">
        <v>90</v>
      </c>
      <c r="C51" s="113">
        <v>16713962</v>
      </c>
      <c r="D51" s="127">
        <v>8810790</v>
      </c>
      <c r="E51" s="73">
        <v>10000000</v>
      </c>
      <c r="F51" s="24"/>
      <c r="G51" s="116">
        <f t="shared" si="0"/>
        <v>800980.9090909091</v>
      </c>
      <c r="H51" s="117">
        <f t="shared" si="1"/>
        <v>9611770.909090908</v>
      </c>
    </row>
    <row r="52" spans="1:8" ht="12.75">
      <c r="A52" s="71" t="s">
        <v>19</v>
      </c>
      <c r="B52" s="72" t="s">
        <v>91</v>
      </c>
      <c r="C52" s="73">
        <v>8839302</v>
      </c>
      <c r="D52" s="75">
        <v>5024029</v>
      </c>
      <c r="E52" s="73">
        <v>6500000</v>
      </c>
      <c r="F52" s="24"/>
      <c r="G52" s="116">
        <f t="shared" si="0"/>
        <v>456729.9090909091</v>
      </c>
      <c r="H52" s="117">
        <f t="shared" si="1"/>
        <v>5480758.909090909</v>
      </c>
    </row>
    <row r="53" spans="1:8" ht="26.25">
      <c r="A53" s="71" t="s">
        <v>20</v>
      </c>
      <c r="B53" s="72" t="s">
        <v>92</v>
      </c>
      <c r="C53" s="73">
        <v>1119055</v>
      </c>
      <c r="D53" s="75">
        <v>850678</v>
      </c>
      <c r="E53" s="73">
        <v>1100000</v>
      </c>
      <c r="F53" s="24"/>
      <c r="G53" s="116">
        <f t="shared" si="0"/>
        <v>77334.36363636363</v>
      </c>
      <c r="H53" s="117">
        <f t="shared" si="1"/>
        <v>928012.3636363635</v>
      </c>
    </row>
    <row r="54" spans="1:8" ht="26.25">
      <c r="A54" s="71" t="s">
        <v>21</v>
      </c>
      <c r="B54" s="72" t="s">
        <v>93</v>
      </c>
      <c r="C54" s="73">
        <v>734014</v>
      </c>
      <c r="D54" s="75">
        <v>626685</v>
      </c>
      <c r="E54" s="73">
        <v>700000</v>
      </c>
      <c r="F54" s="24"/>
      <c r="G54" s="116">
        <f t="shared" si="0"/>
        <v>56971.36363636364</v>
      </c>
      <c r="H54" s="117">
        <f t="shared" si="1"/>
        <v>683656.3636363636</v>
      </c>
    </row>
    <row r="55" spans="1:8" ht="13.5">
      <c r="A55" s="67" t="s">
        <v>22</v>
      </c>
      <c r="B55" s="68" t="s">
        <v>94</v>
      </c>
      <c r="C55" s="69">
        <f aca="true" t="shared" si="2" ref="C55:E56">C56</f>
        <v>98975</v>
      </c>
      <c r="D55" s="69">
        <f t="shared" si="2"/>
        <v>91187</v>
      </c>
      <c r="E55" s="69">
        <f t="shared" si="2"/>
        <v>98000</v>
      </c>
      <c r="F55" s="25"/>
      <c r="G55" s="116">
        <f t="shared" si="0"/>
        <v>8289.727272727272</v>
      </c>
      <c r="H55" s="117">
        <f t="shared" si="1"/>
        <v>99476.72727272726</v>
      </c>
    </row>
    <row r="56" spans="1:8" s="70" customFormat="1" ht="13.5">
      <c r="A56" s="67" t="s">
        <v>285</v>
      </c>
      <c r="B56" s="68" t="s">
        <v>95</v>
      </c>
      <c r="C56" s="69">
        <f t="shared" si="2"/>
        <v>98975</v>
      </c>
      <c r="D56" s="69">
        <f t="shared" si="2"/>
        <v>91187</v>
      </c>
      <c r="E56" s="69">
        <f t="shared" si="2"/>
        <v>98000</v>
      </c>
      <c r="F56" s="25"/>
      <c r="G56" s="116">
        <f t="shared" si="0"/>
        <v>8289.727272727272</v>
      </c>
      <c r="H56" s="117">
        <f t="shared" si="1"/>
        <v>99476.72727272726</v>
      </c>
    </row>
    <row r="57" spans="1:8" ht="12.75">
      <c r="A57" s="71" t="s">
        <v>23</v>
      </c>
      <c r="B57" s="72" t="s">
        <v>96</v>
      </c>
      <c r="C57" s="73">
        <v>98975</v>
      </c>
      <c r="D57" s="75">
        <v>91187</v>
      </c>
      <c r="E57" s="73">
        <v>98000</v>
      </c>
      <c r="F57" s="24"/>
      <c r="G57" s="116">
        <f t="shared" si="0"/>
        <v>8289.727272727272</v>
      </c>
      <c r="H57" s="117">
        <f t="shared" si="1"/>
        <v>99476.72727272726</v>
      </c>
    </row>
    <row r="58" spans="1:8" ht="13.5">
      <c r="A58" s="67" t="s">
        <v>24</v>
      </c>
      <c r="B58" s="68" t="s">
        <v>97</v>
      </c>
      <c r="C58" s="69">
        <f>C59+C66</f>
        <v>51267509</v>
      </c>
      <c r="D58" s="69">
        <f>D59+D66</f>
        <v>47198153</v>
      </c>
      <c r="E58" s="69">
        <f>E59+E66</f>
        <v>49904000</v>
      </c>
      <c r="F58" s="25"/>
      <c r="G58" s="116">
        <f t="shared" si="0"/>
        <v>4290741.181818182</v>
      </c>
      <c r="H58" s="117">
        <f t="shared" si="1"/>
        <v>51488894.18181818</v>
      </c>
    </row>
    <row r="59" spans="1:8" ht="13.5">
      <c r="A59" s="67" t="s">
        <v>286</v>
      </c>
      <c r="B59" s="68" t="s">
        <v>98</v>
      </c>
      <c r="C59" s="69">
        <f>C60</f>
        <v>9004603</v>
      </c>
      <c r="D59" s="69">
        <f>D60</f>
        <v>8232386</v>
      </c>
      <c r="E59" s="69">
        <f>E60</f>
        <v>8818000</v>
      </c>
      <c r="F59" s="25"/>
      <c r="G59" s="116">
        <f t="shared" si="0"/>
        <v>748398.7272727273</v>
      </c>
      <c r="H59" s="117">
        <f t="shared" si="1"/>
        <v>8980784.727272727</v>
      </c>
    </row>
    <row r="60" spans="1:8" s="70" customFormat="1" ht="13.5">
      <c r="A60" s="67" t="s">
        <v>255</v>
      </c>
      <c r="B60" s="68" t="s">
        <v>99</v>
      </c>
      <c r="C60" s="69">
        <f>C61+C62+C63+C64+C65</f>
        <v>9004603</v>
      </c>
      <c r="D60" s="69">
        <f>D61+D62+D63+D64+D65</f>
        <v>8232386</v>
      </c>
      <c r="E60" s="69">
        <f>E61+E62+E63+E64+E65</f>
        <v>8818000</v>
      </c>
      <c r="F60" s="25"/>
      <c r="G60" s="116">
        <f t="shared" si="0"/>
        <v>748398.7272727273</v>
      </c>
      <c r="H60" s="117">
        <f t="shared" si="1"/>
        <v>8980784.727272727</v>
      </c>
    </row>
    <row r="61" spans="1:8" ht="26.25">
      <c r="A61" s="71" t="s">
        <v>25</v>
      </c>
      <c r="B61" s="72" t="s">
        <v>100</v>
      </c>
      <c r="C61" s="100">
        <v>1002400</v>
      </c>
      <c r="D61" s="101">
        <v>887216</v>
      </c>
      <c r="E61" s="100">
        <v>1000000</v>
      </c>
      <c r="F61" s="24"/>
      <c r="G61" s="116">
        <f t="shared" si="0"/>
        <v>80656</v>
      </c>
      <c r="H61" s="117">
        <f t="shared" si="1"/>
        <v>967872</v>
      </c>
    </row>
    <row r="62" spans="1:8" ht="12.75">
      <c r="A62" s="71" t="s">
        <v>26</v>
      </c>
      <c r="B62" s="102" t="s">
        <v>483</v>
      </c>
      <c r="C62" s="73">
        <v>5603384</v>
      </c>
      <c r="D62" s="75">
        <v>5112474</v>
      </c>
      <c r="E62" s="73">
        <v>5500000</v>
      </c>
      <c r="F62" s="24"/>
      <c r="G62" s="116">
        <f t="shared" si="0"/>
        <v>464770.36363636365</v>
      </c>
      <c r="H62" s="117">
        <f t="shared" si="1"/>
        <v>5577244.363636363</v>
      </c>
    </row>
    <row r="63" spans="1:8" ht="12.75" hidden="1">
      <c r="A63" s="103" t="s">
        <v>488</v>
      </c>
      <c r="B63" s="102" t="s">
        <v>487</v>
      </c>
      <c r="C63" s="73"/>
      <c r="D63" s="104"/>
      <c r="E63" s="73"/>
      <c r="F63" s="24"/>
      <c r="G63" s="116"/>
      <c r="H63" s="117"/>
    </row>
    <row r="64" spans="1:8" ht="12.75">
      <c r="A64" s="103" t="s">
        <v>482</v>
      </c>
      <c r="B64" s="102" t="s">
        <v>481</v>
      </c>
      <c r="C64" s="73">
        <v>1815517</v>
      </c>
      <c r="D64" s="75">
        <v>1817396</v>
      </c>
      <c r="E64" s="73">
        <v>1818000</v>
      </c>
      <c r="F64" s="24"/>
      <c r="G64" s="116"/>
      <c r="H64" s="117"/>
    </row>
    <row r="65" spans="1:8" ht="12.75">
      <c r="A65" s="71" t="s">
        <v>27</v>
      </c>
      <c r="B65" s="72" t="s">
        <v>101</v>
      </c>
      <c r="C65" s="73">
        <v>583302</v>
      </c>
      <c r="D65" s="75">
        <v>415300</v>
      </c>
      <c r="E65" s="73">
        <v>500000</v>
      </c>
      <c r="F65" s="24"/>
      <c r="G65" s="116">
        <f t="shared" si="0"/>
        <v>37754.545454545456</v>
      </c>
      <c r="H65" s="117">
        <f t="shared" si="1"/>
        <v>453054.54545454547</v>
      </c>
    </row>
    <row r="66" spans="1:8" ht="13.5">
      <c r="A66" s="67" t="s">
        <v>287</v>
      </c>
      <c r="B66" s="68" t="s">
        <v>102</v>
      </c>
      <c r="C66" s="69">
        <f>C67+C74+C77+C82+C90</f>
        <v>42262906</v>
      </c>
      <c r="D66" s="69">
        <f>D67+D74+D77+D82+D90</f>
        <v>38965767</v>
      </c>
      <c r="E66" s="69">
        <f>E67+E74+E77+E82+E90</f>
        <v>41086000</v>
      </c>
      <c r="F66" s="25"/>
      <c r="G66" s="116">
        <f t="shared" si="0"/>
        <v>3542342.4545454546</v>
      </c>
      <c r="H66" s="117">
        <f t="shared" si="1"/>
        <v>42508109.45454545</v>
      </c>
    </row>
    <row r="67" spans="1:8" s="70" customFormat="1" ht="13.5">
      <c r="A67" s="67" t="s">
        <v>288</v>
      </c>
      <c r="B67" s="68" t="s">
        <v>103</v>
      </c>
      <c r="C67" s="69">
        <f>C68+C69+C70+C72+C73+C71</f>
        <v>33140527</v>
      </c>
      <c r="D67" s="69">
        <f>D68+D69+D70+D72+D73+D71</f>
        <v>31683107</v>
      </c>
      <c r="E67" s="69">
        <f>E68+E69+E70+E72+E73+E71</f>
        <v>32850000</v>
      </c>
      <c r="F67" s="25"/>
      <c r="G67" s="116">
        <f t="shared" si="0"/>
        <v>2880282.4545454546</v>
      </c>
      <c r="H67" s="117">
        <f t="shared" si="1"/>
        <v>34563389.45454545</v>
      </c>
    </row>
    <row r="68" spans="1:8" ht="12.75">
      <c r="A68" s="71" t="s">
        <v>28</v>
      </c>
      <c r="B68" s="72" t="s">
        <v>104</v>
      </c>
      <c r="C68" s="73">
        <v>4232320</v>
      </c>
      <c r="D68" s="75">
        <v>4472098</v>
      </c>
      <c r="E68" s="73">
        <v>4500000</v>
      </c>
      <c r="F68" s="24"/>
      <c r="G68" s="116">
        <f t="shared" si="0"/>
        <v>406554.36363636365</v>
      </c>
      <c r="H68" s="117">
        <f t="shared" si="1"/>
        <v>4878652.363636363</v>
      </c>
    </row>
    <row r="69" spans="1:8" ht="26.25">
      <c r="A69" s="71" t="s">
        <v>29</v>
      </c>
      <c r="B69" s="72" t="s">
        <v>105</v>
      </c>
      <c r="C69" s="73">
        <v>103777</v>
      </c>
      <c r="D69" s="75">
        <v>171937</v>
      </c>
      <c r="E69" s="73">
        <v>200000</v>
      </c>
      <c r="F69" s="24"/>
      <c r="G69" s="116">
        <f t="shared" si="0"/>
        <v>15630.636363636364</v>
      </c>
      <c r="H69" s="117">
        <f t="shared" si="1"/>
        <v>187567.63636363635</v>
      </c>
    </row>
    <row r="70" spans="1:8" ht="12.75">
      <c r="A70" s="103" t="s">
        <v>437</v>
      </c>
      <c r="B70" s="102" t="s">
        <v>438</v>
      </c>
      <c r="C70" s="73">
        <v>631898</v>
      </c>
      <c r="D70" s="75">
        <v>684850</v>
      </c>
      <c r="E70" s="73">
        <v>700000</v>
      </c>
      <c r="F70" s="24"/>
      <c r="G70" s="116">
        <f t="shared" si="0"/>
        <v>62259.09090909091</v>
      </c>
      <c r="H70" s="117">
        <f t="shared" si="1"/>
        <v>747109.0909090909</v>
      </c>
    </row>
    <row r="71" spans="1:8" ht="12.75" hidden="1">
      <c r="A71" s="103" t="s">
        <v>505</v>
      </c>
      <c r="B71" s="102" t="s">
        <v>504</v>
      </c>
      <c r="C71" s="73"/>
      <c r="D71" s="75"/>
      <c r="E71" s="73"/>
      <c r="F71" s="24"/>
      <c r="G71" s="116">
        <f t="shared" si="0"/>
        <v>0</v>
      </c>
      <c r="H71" s="117">
        <f t="shared" si="1"/>
        <v>0</v>
      </c>
    </row>
    <row r="72" spans="1:8" ht="26.25">
      <c r="A72" s="71" t="s">
        <v>30</v>
      </c>
      <c r="B72" s="72" t="s">
        <v>106</v>
      </c>
      <c r="C72" s="73">
        <v>446197</v>
      </c>
      <c r="D72" s="75">
        <v>339195</v>
      </c>
      <c r="E72" s="73">
        <v>450000</v>
      </c>
      <c r="F72" s="24"/>
      <c r="G72" s="116">
        <f t="shared" si="0"/>
        <v>30835.909090909092</v>
      </c>
      <c r="H72" s="117">
        <f t="shared" si="1"/>
        <v>370030.9090909091</v>
      </c>
    </row>
    <row r="73" spans="1:8" ht="12.75">
      <c r="A73" s="71" t="s">
        <v>31</v>
      </c>
      <c r="B73" s="72" t="s">
        <v>107</v>
      </c>
      <c r="C73" s="73">
        <v>27726335</v>
      </c>
      <c r="D73" s="75">
        <v>26015027</v>
      </c>
      <c r="E73" s="73">
        <v>27000000</v>
      </c>
      <c r="F73" s="24"/>
      <c r="G73" s="116">
        <f t="shared" si="0"/>
        <v>2365002.4545454546</v>
      </c>
      <c r="H73" s="117">
        <f t="shared" si="1"/>
        <v>28380029.454545453</v>
      </c>
    </row>
    <row r="74" spans="1:8" s="70" customFormat="1" ht="13.5">
      <c r="A74" s="67" t="s">
        <v>289</v>
      </c>
      <c r="B74" s="68" t="s">
        <v>108</v>
      </c>
      <c r="C74" s="69">
        <f>C75+C76</f>
        <v>343377</v>
      </c>
      <c r="D74" s="69">
        <f>D75+D76</f>
        <v>319714</v>
      </c>
      <c r="E74" s="69">
        <f>E75+E76</f>
        <v>330000</v>
      </c>
      <c r="F74" s="25"/>
      <c r="G74" s="116">
        <f t="shared" si="0"/>
        <v>29064.909090909092</v>
      </c>
      <c r="H74" s="117">
        <f t="shared" si="1"/>
        <v>348778.9090909091</v>
      </c>
    </row>
    <row r="75" spans="1:8" ht="12.75">
      <c r="A75" s="71" t="s">
        <v>32</v>
      </c>
      <c r="B75" s="72" t="s">
        <v>109</v>
      </c>
      <c r="C75" s="73">
        <v>174217</v>
      </c>
      <c r="D75" s="75">
        <v>142937</v>
      </c>
      <c r="E75" s="73">
        <v>150000</v>
      </c>
      <c r="F75" s="24"/>
      <c r="G75" s="116">
        <f t="shared" si="0"/>
        <v>12994.272727272728</v>
      </c>
      <c r="H75" s="117">
        <f t="shared" si="1"/>
        <v>155931.27272727274</v>
      </c>
    </row>
    <row r="76" spans="1:8" ht="12.75">
      <c r="A76" s="71" t="s">
        <v>33</v>
      </c>
      <c r="B76" s="72" t="s">
        <v>110</v>
      </c>
      <c r="C76" s="73">
        <v>169160</v>
      </c>
      <c r="D76" s="75">
        <v>176777</v>
      </c>
      <c r="E76" s="73">
        <v>180000</v>
      </c>
      <c r="F76" s="24"/>
      <c r="G76" s="116">
        <f t="shared" si="0"/>
        <v>16070.636363636364</v>
      </c>
      <c r="H76" s="117">
        <f t="shared" si="1"/>
        <v>192847.63636363635</v>
      </c>
    </row>
    <row r="77" spans="1:8" s="70" customFormat="1" ht="13.5">
      <c r="A77" s="67" t="s">
        <v>290</v>
      </c>
      <c r="B77" s="68" t="s">
        <v>111</v>
      </c>
      <c r="C77" s="69">
        <f>C78+C79+C81</f>
        <v>5952098</v>
      </c>
      <c r="D77" s="69">
        <f>D78+D79+D81</f>
        <v>4904705</v>
      </c>
      <c r="E77" s="69">
        <f>E78+E79+E81</f>
        <v>5706000</v>
      </c>
      <c r="F77" s="25"/>
      <c r="G77" s="116">
        <f t="shared" si="0"/>
        <v>445882.2727272727</v>
      </c>
      <c r="H77" s="117">
        <f t="shared" si="1"/>
        <v>5350587.2727272725</v>
      </c>
    </row>
    <row r="78" spans="1:8" ht="26.25">
      <c r="A78" s="71" t="s">
        <v>34</v>
      </c>
      <c r="B78" s="72" t="s">
        <v>411</v>
      </c>
      <c r="C78" s="73">
        <v>2704679</v>
      </c>
      <c r="D78" s="75">
        <v>2388805</v>
      </c>
      <c r="E78" s="73">
        <v>2700000</v>
      </c>
      <c r="F78" s="24"/>
      <c r="G78" s="116">
        <f t="shared" si="0"/>
        <v>217164.0909090909</v>
      </c>
      <c r="H78" s="117">
        <f t="shared" si="1"/>
        <v>2605969.090909091</v>
      </c>
    </row>
    <row r="79" spans="1:8" ht="26.25">
      <c r="A79" s="71" t="s">
        <v>35</v>
      </c>
      <c r="B79" s="102" t="s">
        <v>466</v>
      </c>
      <c r="C79" s="73">
        <v>5193</v>
      </c>
      <c r="D79" s="75">
        <v>5555</v>
      </c>
      <c r="E79" s="73">
        <v>6000</v>
      </c>
      <c r="F79" s="24"/>
      <c r="G79" s="116">
        <f t="shared" si="0"/>
        <v>505</v>
      </c>
      <c r="H79" s="117">
        <f t="shared" si="1"/>
        <v>6060</v>
      </c>
    </row>
    <row r="80" spans="1:8" ht="26.25" customHeight="1" hidden="1">
      <c r="A80" s="71" t="s">
        <v>332</v>
      </c>
      <c r="B80" s="72" t="s">
        <v>333</v>
      </c>
      <c r="C80" s="73"/>
      <c r="D80" s="75"/>
      <c r="E80" s="73"/>
      <c r="F80" s="24"/>
      <c r="G80" s="116">
        <f t="shared" si="0"/>
        <v>0</v>
      </c>
      <c r="H80" s="117">
        <f t="shared" si="1"/>
        <v>0</v>
      </c>
    </row>
    <row r="81" spans="1:8" ht="12.75">
      <c r="A81" s="71" t="s">
        <v>36</v>
      </c>
      <c r="B81" s="72" t="s">
        <v>112</v>
      </c>
      <c r="C81" s="73">
        <v>3242226</v>
      </c>
      <c r="D81" s="75">
        <v>2510345</v>
      </c>
      <c r="E81" s="73">
        <v>3000000</v>
      </c>
      <c r="F81" s="24"/>
      <c r="G81" s="116">
        <f aca="true" t="shared" si="3" ref="G81:G154">D81/11</f>
        <v>228213.18181818182</v>
      </c>
      <c r="H81" s="117">
        <f aca="true" t="shared" si="4" ref="H81:H154">G81*12</f>
        <v>2738558.1818181816</v>
      </c>
    </row>
    <row r="82" spans="1:8" s="70" customFormat="1" ht="13.5">
      <c r="A82" s="67" t="s">
        <v>291</v>
      </c>
      <c r="B82" s="68" t="s">
        <v>113</v>
      </c>
      <c r="C82" s="69">
        <f>C84+C85+C89+C86+C87+C88+C83</f>
        <v>2826904</v>
      </c>
      <c r="D82" s="69">
        <f>D84+D85+D89+D86+D87+D88+D83</f>
        <v>2058241</v>
      </c>
      <c r="E82" s="69">
        <f>E84+E85+E89+E86+E87+E88+E83</f>
        <v>2200000</v>
      </c>
      <c r="F82" s="25"/>
      <c r="G82" s="116">
        <f t="shared" si="3"/>
        <v>187112.81818181818</v>
      </c>
      <c r="H82" s="117">
        <f t="shared" si="4"/>
        <v>2245353.8181818184</v>
      </c>
    </row>
    <row r="83" spans="1:8" s="70" customFormat="1" ht="13.5">
      <c r="A83" s="103" t="s">
        <v>485</v>
      </c>
      <c r="B83" s="102" t="s">
        <v>484</v>
      </c>
      <c r="C83" s="105">
        <v>11692</v>
      </c>
      <c r="D83" s="104"/>
      <c r="E83" s="105">
        <v>0</v>
      </c>
      <c r="F83" s="25"/>
      <c r="G83" s="116"/>
      <c r="H83" s="117"/>
    </row>
    <row r="84" spans="1:8" s="70" customFormat="1" ht="18" customHeight="1" hidden="1">
      <c r="A84" s="103" t="s">
        <v>432</v>
      </c>
      <c r="B84" s="102" t="s">
        <v>431</v>
      </c>
      <c r="C84" s="105"/>
      <c r="D84" s="104"/>
      <c r="E84" s="105"/>
      <c r="F84" s="24"/>
      <c r="G84" s="116">
        <f t="shared" si="3"/>
        <v>0</v>
      </c>
      <c r="H84" s="117">
        <f t="shared" si="4"/>
        <v>0</v>
      </c>
    </row>
    <row r="85" spans="1:8" ht="12.75">
      <c r="A85" s="71" t="s">
        <v>55</v>
      </c>
      <c r="B85" s="102" t="s">
        <v>141</v>
      </c>
      <c r="C85" s="73">
        <v>1392302</v>
      </c>
      <c r="D85" s="75">
        <v>1476359</v>
      </c>
      <c r="E85" s="73">
        <v>1500000</v>
      </c>
      <c r="F85" s="24"/>
      <c r="G85" s="116">
        <f t="shared" si="3"/>
        <v>134214.45454545456</v>
      </c>
      <c r="H85" s="117">
        <f t="shared" si="4"/>
        <v>1610573.4545454546</v>
      </c>
    </row>
    <row r="86" spans="1:8" ht="12.75">
      <c r="A86" s="71" t="s">
        <v>409</v>
      </c>
      <c r="B86" s="72" t="s">
        <v>366</v>
      </c>
      <c r="C86" s="73">
        <v>978083</v>
      </c>
      <c r="D86" s="75">
        <v>179793</v>
      </c>
      <c r="E86" s="73">
        <v>250000</v>
      </c>
      <c r="F86" s="24"/>
      <c r="G86" s="116">
        <f t="shared" si="3"/>
        <v>16344.818181818182</v>
      </c>
      <c r="H86" s="117">
        <f t="shared" si="4"/>
        <v>196137.81818181818</v>
      </c>
    </row>
    <row r="87" spans="1:8" ht="26.25" hidden="1">
      <c r="A87" s="71" t="s">
        <v>368</v>
      </c>
      <c r="B87" s="72" t="s">
        <v>369</v>
      </c>
      <c r="C87" s="73"/>
      <c r="D87" s="75"/>
      <c r="E87" s="73"/>
      <c r="F87" s="24"/>
      <c r="G87" s="116">
        <f t="shared" si="3"/>
        <v>0</v>
      </c>
      <c r="H87" s="117">
        <f t="shared" si="4"/>
        <v>0</v>
      </c>
    </row>
    <row r="88" spans="1:8" ht="26.25" hidden="1">
      <c r="A88" s="71" t="s">
        <v>367</v>
      </c>
      <c r="B88" s="72" t="s">
        <v>370</v>
      </c>
      <c r="C88" s="73"/>
      <c r="D88" s="75"/>
      <c r="E88" s="73"/>
      <c r="F88" s="24"/>
      <c r="G88" s="116">
        <f t="shared" si="3"/>
        <v>0</v>
      </c>
      <c r="H88" s="117">
        <f t="shared" si="4"/>
        <v>0</v>
      </c>
    </row>
    <row r="89" spans="1:8" ht="12.75">
      <c r="A89" s="71" t="s">
        <v>37</v>
      </c>
      <c r="B89" s="72" t="s">
        <v>114</v>
      </c>
      <c r="C89" s="73">
        <v>444827</v>
      </c>
      <c r="D89" s="75">
        <v>402089</v>
      </c>
      <c r="E89" s="73">
        <v>450000</v>
      </c>
      <c r="F89" s="24"/>
      <c r="G89" s="116">
        <f t="shared" si="3"/>
        <v>36553.545454545456</v>
      </c>
      <c r="H89" s="117">
        <f t="shared" si="4"/>
        <v>438642.54545454547</v>
      </c>
    </row>
    <row r="90" spans="1:8" s="70" customFormat="1" ht="13.5">
      <c r="A90" s="67" t="s">
        <v>292</v>
      </c>
      <c r="B90" s="68" t="s">
        <v>115</v>
      </c>
      <c r="C90" s="74">
        <f>C91+C93+C94+C95+C92</f>
        <v>0</v>
      </c>
      <c r="D90" s="74">
        <f>D91+D93+D94+D95+D92</f>
        <v>0</v>
      </c>
      <c r="E90" s="69">
        <f>E91+E93+E94+E95+E92</f>
        <v>0</v>
      </c>
      <c r="F90" s="25"/>
      <c r="G90" s="116">
        <f t="shared" si="3"/>
        <v>0</v>
      </c>
      <c r="H90" s="117">
        <f t="shared" si="4"/>
        <v>0</v>
      </c>
    </row>
    <row r="91" spans="1:8" ht="12.75" hidden="1">
      <c r="A91" s="71" t="s">
        <v>38</v>
      </c>
      <c r="B91" s="72" t="s">
        <v>116</v>
      </c>
      <c r="C91" s="73"/>
      <c r="D91" s="75"/>
      <c r="E91" s="73"/>
      <c r="F91" s="24"/>
      <c r="G91" s="116">
        <f t="shared" si="3"/>
        <v>0</v>
      </c>
      <c r="H91" s="117">
        <f t="shared" si="4"/>
        <v>0</v>
      </c>
    </row>
    <row r="92" spans="1:8" ht="12.75" hidden="1">
      <c r="A92" s="103" t="s">
        <v>463</v>
      </c>
      <c r="B92" s="102" t="s">
        <v>462</v>
      </c>
      <c r="C92" s="73">
        <v>0</v>
      </c>
      <c r="D92" s="75"/>
      <c r="E92" s="73"/>
      <c r="F92" s="24"/>
      <c r="G92" s="116">
        <f t="shared" si="3"/>
        <v>0</v>
      </c>
      <c r="H92" s="117">
        <f t="shared" si="4"/>
        <v>0</v>
      </c>
    </row>
    <row r="93" spans="1:8" ht="26.25">
      <c r="A93" s="71" t="s">
        <v>53</v>
      </c>
      <c r="B93" s="72" t="s">
        <v>139</v>
      </c>
      <c r="C93" s="73">
        <v>-10468910</v>
      </c>
      <c r="D93" s="75">
        <v>-29000000</v>
      </c>
      <c r="E93" s="73">
        <v>-44012850</v>
      </c>
      <c r="F93" s="24"/>
      <c r="G93" s="116">
        <f t="shared" si="3"/>
        <v>-2636363.6363636362</v>
      </c>
      <c r="H93" s="117">
        <f t="shared" si="4"/>
        <v>-31636363.636363633</v>
      </c>
    </row>
    <row r="94" spans="1:8" ht="12.75">
      <c r="A94" s="71" t="s">
        <v>54</v>
      </c>
      <c r="B94" s="72" t="s">
        <v>140</v>
      </c>
      <c r="C94" s="73">
        <v>10468910</v>
      </c>
      <c r="D94" s="75">
        <v>29000000</v>
      </c>
      <c r="E94" s="100">
        <v>44012850</v>
      </c>
      <c r="F94" s="24"/>
      <c r="G94" s="116">
        <f t="shared" si="3"/>
        <v>2636363.6363636362</v>
      </c>
      <c r="H94" s="117">
        <f t="shared" si="4"/>
        <v>31636363.636363633</v>
      </c>
    </row>
    <row r="95" spans="1:8" ht="12.75" hidden="1">
      <c r="A95" s="71" t="s">
        <v>329</v>
      </c>
      <c r="B95" s="72" t="s">
        <v>328</v>
      </c>
      <c r="C95" s="73"/>
      <c r="D95" s="75"/>
      <c r="E95" s="73"/>
      <c r="F95" s="24"/>
      <c r="G95" s="116">
        <f t="shared" si="3"/>
        <v>0</v>
      </c>
      <c r="H95" s="117">
        <f t="shared" si="4"/>
        <v>0</v>
      </c>
    </row>
    <row r="96" spans="1:8" ht="13.5">
      <c r="A96" s="67" t="s">
        <v>293</v>
      </c>
      <c r="B96" s="68" t="s">
        <v>117</v>
      </c>
      <c r="C96" s="74">
        <f>C97</f>
        <v>0</v>
      </c>
      <c r="D96" s="74">
        <f>D97</f>
        <v>14233</v>
      </c>
      <c r="E96" s="69">
        <f>E97</f>
        <v>25000</v>
      </c>
      <c r="F96" s="25"/>
      <c r="G96" s="116">
        <f t="shared" si="3"/>
        <v>1293.909090909091</v>
      </c>
      <c r="H96" s="117">
        <f t="shared" si="4"/>
        <v>15526.909090909092</v>
      </c>
    </row>
    <row r="97" spans="1:8" s="70" customFormat="1" ht="13.5">
      <c r="A97" s="67" t="s">
        <v>294</v>
      </c>
      <c r="B97" s="68" t="s">
        <v>118</v>
      </c>
      <c r="C97" s="69">
        <f>C99+C100+C101</f>
        <v>0</v>
      </c>
      <c r="D97" s="69">
        <f>D99+D100+D101</f>
        <v>14233</v>
      </c>
      <c r="E97" s="69">
        <f>E99+E100+E101</f>
        <v>25000</v>
      </c>
      <c r="F97" s="25"/>
      <c r="G97" s="116">
        <f t="shared" si="3"/>
        <v>1293.909090909091</v>
      </c>
      <c r="H97" s="117">
        <f t="shared" si="4"/>
        <v>15526.909090909092</v>
      </c>
    </row>
    <row r="98" spans="1:8" ht="18.75" customHeight="1" hidden="1">
      <c r="A98" s="71" t="s">
        <v>39</v>
      </c>
      <c r="B98" s="72" t="s">
        <v>119</v>
      </c>
      <c r="C98" s="73"/>
      <c r="D98" s="75"/>
      <c r="E98" s="73"/>
      <c r="F98" s="24"/>
      <c r="G98" s="116">
        <f t="shared" si="3"/>
        <v>0</v>
      </c>
      <c r="H98" s="117">
        <f t="shared" si="4"/>
        <v>0</v>
      </c>
    </row>
    <row r="99" spans="1:8" ht="18.75" customHeight="1">
      <c r="A99" s="103" t="s">
        <v>464</v>
      </c>
      <c r="B99" s="102" t="s">
        <v>119</v>
      </c>
      <c r="C99" s="73">
        <v>0</v>
      </c>
      <c r="D99" s="75">
        <v>10933</v>
      </c>
      <c r="E99" s="73">
        <v>15000</v>
      </c>
      <c r="F99" s="24"/>
      <c r="G99" s="116">
        <f t="shared" si="3"/>
        <v>993.9090909090909</v>
      </c>
      <c r="H99" s="117">
        <f t="shared" si="4"/>
        <v>11926.90909090909</v>
      </c>
    </row>
    <row r="100" spans="1:8" ht="12.75">
      <c r="A100" s="71" t="s">
        <v>40</v>
      </c>
      <c r="B100" s="72" t="s">
        <v>120</v>
      </c>
      <c r="C100" s="73">
        <v>0</v>
      </c>
      <c r="D100" s="75">
        <v>3300</v>
      </c>
      <c r="E100" s="73">
        <v>10000</v>
      </c>
      <c r="F100" s="24"/>
      <c r="G100" s="116">
        <f t="shared" si="3"/>
        <v>300</v>
      </c>
      <c r="H100" s="117">
        <f t="shared" si="4"/>
        <v>3600</v>
      </c>
    </row>
    <row r="101" spans="1:8" ht="26.25" hidden="1">
      <c r="A101" s="71" t="s">
        <v>41</v>
      </c>
      <c r="B101" s="72" t="s">
        <v>121</v>
      </c>
      <c r="C101" s="73">
        <v>0</v>
      </c>
      <c r="D101" s="75"/>
      <c r="E101" s="73"/>
      <c r="F101" s="24"/>
      <c r="G101" s="116">
        <f t="shared" si="3"/>
        <v>0</v>
      </c>
      <c r="H101" s="117">
        <f t="shared" si="4"/>
        <v>0</v>
      </c>
    </row>
    <row r="102" spans="1:8" ht="12.75" hidden="1">
      <c r="A102" s="71" t="s">
        <v>56</v>
      </c>
      <c r="B102" s="72" t="s">
        <v>142</v>
      </c>
      <c r="C102" s="73"/>
      <c r="D102" s="75"/>
      <c r="E102" s="73">
        <v>1205</v>
      </c>
      <c r="F102" s="24"/>
      <c r="G102" s="116">
        <f t="shared" si="3"/>
        <v>0</v>
      </c>
      <c r="H102" s="117">
        <f t="shared" si="4"/>
        <v>0</v>
      </c>
    </row>
    <row r="103" spans="1:8" ht="14.25" customHeight="1">
      <c r="A103" s="67" t="s">
        <v>42</v>
      </c>
      <c r="B103" s="68" t="s">
        <v>122</v>
      </c>
      <c r="C103" s="69">
        <f>C105+C121+C109</f>
        <v>70382650</v>
      </c>
      <c r="D103" s="69">
        <f>D105+D121+D109</f>
        <v>12463877</v>
      </c>
      <c r="E103" s="69">
        <f>E105</f>
        <v>14867000</v>
      </c>
      <c r="F103" s="25"/>
      <c r="G103" s="116">
        <f t="shared" si="3"/>
        <v>1133079.7272727273</v>
      </c>
      <c r="H103" s="117">
        <f t="shared" si="4"/>
        <v>13596956.727272727</v>
      </c>
    </row>
    <row r="104" spans="1:8" ht="12.75" customHeight="1" hidden="1">
      <c r="A104" s="71" t="s">
        <v>295</v>
      </c>
      <c r="B104" s="72" t="s">
        <v>123</v>
      </c>
      <c r="C104" s="73"/>
      <c r="D104" s="75"/>
      <c r="E104" s="73"/>
      <c r="F104" s="25"/>
      <c r="G104" s="116">
        <f t="shared" si="3"/>
        <v>0</v>
      </c>
      <c r="H104" s="117">
        <f t="shared" si="4"/>
        <v>0</v>
      </c>
    </row>
    <row r="105" spans="1:8" s="70" customFormat="1" ht="27.75" customHeight="1">
      <c r="A105" s="67" t="s">
        <v>296</v>
      </c>
      <c r="B105" s="68" t="s">
        <v>124</v>
      </c>
      <c r="C105" s="69">
        <f>C110+C112+C113+C114+C115+C116+C108+C120+C119</f>
        <v>67759650</v>
      </c>
      <c r="D105" s="69">
        <f>D110+D112+D113+D114+D115+D116+D108+D120+D119</f>
        <v>9841099</v>
      </c>
      <c r="E105" s="69">
        <f>SUM(E109+E112+E114+E115+E116+E120)</f>
        <v>14867000</v>
      </c>
      <c r="F105" s="25"/>
      <c r="G105" s="116">
        <f t="shared" si="3"/>
        <v>894645.3636363636</v>
      </c>
      <c r="H105" s="117">
        <f t="shared" si="4"/>
        <v>10735744.363636363</v>
      </c>
    </row>
    <row r="106" spans="1:8" s="70" customFormat="1" ht="13.5" hidden="1">
      <c r="A106" s="71" t="s">
        <v>413</v>
      </c>
      <c r="B106" s="72" t="s">
        <v>412</v>
      </c>
      <c r="C106" s="69"/>
      <c r="D106" s="74"/>
      <c r="E106" s="73"/>
      <c r="F106" s="24"/>
      <c r="G106" s="116">
        <f t="shared" si="3"/>
        <v>0</v>
      </c>
      <c r="H106" s="117">
        <f t="shared" si="4"/>
        <v>0</v>
      </c>
    </row>
    <row r="107" spans="1:8" ht="26.25" hidden="1">
      <c r="A107" s="71" t="s">
        <v>361</v>
      </c>
      <c r="B107" s="72" t="s">
        <v>360</v>
      </c>
      <c r="C107" s="73"/>
      <c r="D107" s="75"/>
      <c r="E107" s="73"/>
      <c r="F107" s="24"/>
      <c r="G107" s="116">
        <f t="shared" si="3"/>
        <v>0</v>
      </c>
      <c r="H107" s="117">
        <f t="shared" si="4"/>
        <v>0</v>
      </c>
    </row>
    <row r="108" spans="1:8" ht="12.75" hidden="1">
      <c r="A108" s="103" t="s">
        <v>490</v>
      </c>
      <c r="B108" s="102" t="s">
        <v>489</v>
      </c>
      <c r="C108" s="73"/>
      <c r="D108" s="75"/>
      <c r="E108" s="73"/>
      <c r="F108" s="24"/>
      <c r="G108" s="116">
        <f t="shared" si="3"/>
        <v>0</v>
      </c>
      <c r="H108" s="117">
        <f t="shared" si="4"/>
        <v>0</v>
      </c>
    </row>
    <row r="109" spans="1:9" ht="30" customHeight="1">
      <c r="A109" s="71" t="s">
        <v>43</v>
      </c>
      <c r="B109" s="72" t="s">
        <v>125</v>
      </c>
      <c r="C109" s="73">
        <v>2623000</v>
      </c>
      <c r="D109" s="75">
        <v>2622778</v>
      </c>
      <c r="E109" s="73">
        <v>3000000</v>
      </c>
      <c r="F109" s="24"/>
      <c r="G109" s="116">
        <f t="shared" si="3"/>
        <v>238434.36363636365</v>
      </c>
      <c r="H109" s="117">
        <f t="shared" si="4"/>
        <v>2861212.3636363638</v>
      </c>
      <c r="I109" s="183"/>
    </row>
    <row r="110" spans="1:8" ht="15.75" customHeight="1" hidden="1">
      <c r="A110" s="103" t="s">
        <v>413</v>
      </c>
      <c r="B110" s="102" t="s">
        <v>412</v>
      </c>
      <c r="C110" s="73"/>
      <c r="D110" s="75"/>
      <c r="E110" s="73"/>
      <c r="F110" s="24"/>
      <c r="G110" s="116">
        <f t="shared" si="3"/>
        <v>0</v>
      </c>
      <c r="H110" s="117">
        <f t="shared" si="4"/>
        <v>0</v>
      </c>
    </row>
    <row r="111" spans="1:8" ht="17.25" customHeight="1" hidden="1">
      <c r="A111" s="103" t="s">
        <v>516</v>
      </c>
      <c r="B111" s="102" t="s">
        <v>515</v>
      </c>
      <c r="C111" s="73"/>
      <c r="D111" s="75"/>
      <c r="E111" s="73"/>
      <c r="F111" s="24"/>
      <c r="G111" s="116"/>
      <c r="H111" s="117"/>
    </row>
    <row r="112" spans="1:8" ht="26.25">
      <c r="A112" s="71" t="s">
        <v>44</v>
      </c>
      <c r="B112" s="72" t="s">
        <v>126</v>
      </c>
      <c r="C112" s="73">
        <v>0</v>
      </c>
      <c r="D112" s="75">
        <v>100072</v>
      </c>
      <c r="E112" s="73">
        <v>200000</v>
      </c>
      <c r="F112" s="24"/>
      <c r="G112" s="116">
        <f t="shared" si="3"/>
        <v>9097.454545454546</v>
      </c>
      <c r="H112" s="117">
        <f t="shared" si="4"/>
        <v>109169.45454545456</v>
      </c>
    </row>
    <row r="113" spans="1:8" ht="26.25" hidden="1">
      <c r="A113" s="103" t="s">
        <v>439</v>
      </c>
      <c r="B113" s="102" t="s">
        <v>440</v>
      </c>
      <c r="C113" s="73"/>
      <c r="D113" s="75"/>
      <c r="E113" s="73"/>
      <c r="F113" s="24"/>
      <c r="G113" s="116">
        <f t="shared" si="3"/>
        <v>0</v>
      </c>
      <c r="H113" s="117">
        <f t="shared" si="4"/>
        <v>0</v>
      </c>
    </row>
    <row r="114" spans="1:8" ht="12.75">
      <c r="A114" s="71" t="s">
        <v>45</v>
      </c>
      <c r="B114" s="72" t="s">
        <v>127</v>
      </c>
      <c r="C114" s="73">
        <v>15321000</v>
      </c>
      <c r="D114" s="75">
        <v>8651773</v>
      </c>
      <c r="E114" s="73">
        <v>9500000</v>
      </c>
      <c r="F114" s="24"/>
      <c r="G114" s="116">
        <f t="shared" si="3"/>
        <v>786524.8181818182</v>
      </c>
      <c r="H114" s="117">
        <f t="shared" si="4"/>
        <v>9438297.818181818</v>
      </c>
    </row>
    <row r="115" spans="1:8" ht="12.75">
      <c r="A115" s="71" t="s">
        <v>427</v>
      </c>
      <c r="B115" s="72" t="s">
        <v>426</v>
      </c>
      <c r="C115" s="73">
        <v>20000000</v>
      </c>
      <c r="D115" s="75">
        <v>44982</v>
      </c>
      <c r="E115" s="73">
        <v>100000</v>
      </c>
      <c r="F115" s="24"/>
      <c r="G115" s="116">
        <f t="shared" si="3"/>
        <v>4089.2727272727275</v>
      </c>
      <c r="H115" s="117">
        <f t="shared" si="4"/>
        <v>49071.27272727273</v>
      </c>
    </row>
    <row r="116" spans="1:9" ht="46.5" customHeight="1">
      <c r="A116" s="103" t="s">
        <v>451</v>
      </c>
      <c r="B116" s="102" t="s">
        <v>445</v>
      </c>
      <c r="C116" s="73">
        <v>32438650</v>
      </c>
      <c r="D116" s="75">
        <v>806676</v>
      </c>
      <c r="E116" s="73">
        <v>2000000</v>
      </c>
      <c r="F116" s="24"/>
      <c r="G116" s="116">
        <f t="shared" si="3"/>
        <v>73334.18181818182</v>
      </c>
      <c r="H116" s="117">
        <f t="shared" si="4"/>
        <v>880010.1818181819</v>
      </c>
      <c r="I116" s="1" t="s">
        <v>408</v>
      </c>
    </row>
    <row r="117" spans="1:8" ht="39" hidden="1">
      <c r="A117" s="71" t="s">
        <v>46</v>
      </c>
      <c r="B117" s="72" t="s">
        <v>129</v>
      </c>
      <c r="C117" s="73"/>
      <c r="D117" s="75"/>
      <c r="E117" s="73"/>
      <c r="F117" s="24"/>
      <c r="G117" s="116">
        <f t="shared" si="3"/>
        <v>0</v>
      </c>
      <c r="H117" s="117">
        <f t="shared" si="4"/>
        <v>0</v>
      </c>
    </row>
    <row r="118" spans="1:8" ht="26.25" hidden="1">
      <c r="A118" s="71" t="s">
        <v>324</v>
      </c>
      <c r="B118" s="72" t="s">
        <v>325</v>
      </c>
      <c r="C118" s="73"/>
      <c r="D118" s="75"/>
      <c r="E118" s="73"/>
      <c r="F118" s="24"/>
      <c r="G118" s="116">
        <f t="shared" si="3"/>
        <v>0</v>
      </c>
      <c r="H118" s="117">
        <f t="shared" si="4"/>
        <v>0</v>
      </c>
    </row>
    <row r="119" spans="1:8" ht="26.25">
      <c r="A119" s="103" t="s">
        <v>503</v>
      </c>
      <c r="B119" s="102" t="s">
        <v>502</v>
      </c>
      <c r="C119" s="73"/>
      <c r="D119" s="75">
        <v>171074</v>
      </c>
      <c r="E119" s="73">
        <v>172000</v>
      </c>
      <c r="F119" s="24"/>
      <c r="G119" s="116"/>
      <c r="H119" s="117"/>
    </row>
    <row r="120" spans="1:8" ht="12.75">
      <c r="A120" s="103" t="s">
        <v>518</v>
      </c>
      <c r="B120" s="102" t="s">
        <v>517</v>
      </c>
      <c r="C120" s="73">
        <v>0</v>
      </c>
      <c r="D120" s="75">
        <v>66522</v>
      </c>
      <c r="E120" s="73">
        <v>67000</v>
      </c>
      <c r="F120" s="24"/>
      <c r="G120" s="116"/>
      <c r="H120" s="117"/>
    </row>
    <row r="121" spans="1:8" ht="13.5" hidden="1">
      <c r="A121" s="108" t="s">
        <v>408</v>
      </c>
      <c r="B121" s="109" t="s">
        <v>128</v>
      </c>
      <c r="C121" s="110">
        <f>C122+C123</f>
        <v>0</v>
      </c>
      <c r="D121" s="110"/>
      <c r="E121" s="110"/>
      <c r="F121" s="24"/>
      <c r="G121" s="116"/>
      <c r="H121" s="117"/>
    </row>
    <row r="122" spans="1:8" ht="39" hidden="1">
      <c r="A122" s="103" t="s">
        <v>460</v>
      </c>
      <c r="B122" s="102" t="s">
        <v>459</v>
      </c>
      <c r="C122" s="73"/>
      <c r="D122" s="75"/>
      <c r="E122" s="73"/>
      <c r="F122" s="24"/>
      <c r="G122" s="116">
        <f t="shared" si="3"/>
        <v>0</v>
      </c>
      <c r="H122" s="117">
        <f t="shared" si="4"/>
        <v>0</v>
      </c>
    </row>
    <row r="123" spans="1:8" ht="39" hidden="1">
      <c r="A123" s="103" t="s">
        <v>491</v>
      </c>
      <c r="B123" s="102" t="s">
        <v>486</v>
      </c>
      <c r="C123" s="73">
        <v>0</v>
      </c>
      <c r="D123" s="75"/>
      <c r="E123" s="73"/>
      <c r="F123" s="24"/>
      <c r="G123" s="116"/>
      <c r="H123" s="117"/>
    </row>
    <row r="124" spans="1:8" s="70" customFormat="1" ht="13.5" hidden="1">
      <c r="A124" s="67" t="s">
        <v>297</v>
      </c>
      <c r="B124" s="68" t="s">
        <v>130</v>
      </c>
      <c r="C124" s="69">
        <f>C125+C129</f>
        <v>0</v>
      </c>
      <c r="D124" s="74"/>
      <c r="E124" s="69"/>
      <c r="F124" s="24"/>
      <c r="G124" s="116">
        <f t="shared" si="3"/>
        <v>0</v>
      </c>
      <c r="H124" s="117">
        <f t="shared" si="4"/>
        <v>0</v>
      </c>
    </row>
    <row r="125" spans="1:8" ht="12.75" hidden="1">
      <c r="A125" s="71" t="s">
        <v>47</v>
      </c>
      <c r="B125" s="72" t="s">
        <v>131</v>
      </c>
      <c r="C125" s="73">
        <f>C126+C127+C128</f>
        <v>0</v>
      </c>
      <c r="D125" s="75"/>
      <c r="E125" s="73"/>
      <c r="F125" s="24"/>
      <c r="G125" s="116">
        <f t="shared" si="3"/>
        <v>0</v>
      </c>
      <c r="H125" s="117">
        <f t="shared" si="4"/>
        <v>0</v>
      </c>
    </row>
    <row r="126" spans="1:8" ht="12.75" hidden="1">
      <c r="A126" s="71" t="s">
        <v>48</v>
      </c>
      <c r="B126" s="72" t="s">
        <v>132</v>
      </c>
      <c r="C126" s="73"/>
      <c r="D126" s="75"/>
      <c r="E126" s="73"/>
      <c r="F126" s="24"/>
      <c r="G126" s="116">
        <f t="shared" si="3"/>
        <v>0</v>
      </c>
      <c r="H126" s="117">
        <f t="shared" si="4"/>
        <v>0</v>
      </c>
    </row>
    <row r="127" spans="1:8" ht="12.75" hidden="1">
      <c r="A127" s="71" t="s">
        <v>49</v>
      </c>
      <c r="B127" s="72" t="s">
        <v>133</v>
      </c>
      <c r="C127" s="73"/>
      <c r="D127" s="75"/>
      <c r="E127" s="73"/>
      <c r="F127" s="24"/>
      <c r="G127" s="116">
        <f t="shared" si="3"/>
        <v>0</v>
      </c>
      <c r="H127" s="117">
        <f t="shared" si="4"/>
        <v>0</v>
      </c>
    </row>
    <row r="128" spans="1:8" ht="12.75" hidden="1">
      <c r="A128" s="71" t="s">
        <v>50</v>
      </c>
      <c r="B128" s="72" t="s">
        <v>134</v>
      </c>
      <c r="C128" s="73">
        <v>0</v>
      </c>
      <c r="D128" s="75"/>
      <c r="E128" s="73"/>
      <c r="F128" s="24"/>
      <c r="G128" s="116">
        <f t="shared" si="3"/>
        <v>0</v>
      </c>
      <c r="H128" s="117">
        <f t="shared" si="4"/>
        <v>0</v>
      </c>
    </row>
    <row r="129" spans="1:8" ht="12.75" hidden="1">
      <c r="A129" s="71" t="s">
        <v>51</v>
      </c>
      <c r="B129" s="72" t="s">
        <v>135</v>
      </c>
      <c r="C129" s="73"/>
      <c r="D129" s="75"/>
      <c r="E129" s="73"/>
      <c r="F129" s="24"/>
      <c r="G129" s="116">
        <f t="shared" si="3"/>
        <v>0</v>
      </c>
      <c r="H129" s="117">
        <f t="shared" si="4"/>
        <v>0</v>
      </c>
    </row>
    <row r="130" spans="1:8" ht="12.75" hidden="1">
      <c r="A130" s="71" t="s">
        <v>48</v>
      </c>
      <c r="B130" s="72" t="s">
        <v>136</v>
      </c>
      <c r="C130" s="73"/>
      <c r="D130" s="75"/>
      <c r="E130" s="73"/>
      <c r="F130" s="24"/>
      <c r="G130" s="116">
        <f t="shared" si="3"/>
        <v>0</v>
      </c>
      <c r="H130" s="117">
        <f t="shared" si="4"/>
        <v>0</v>
      </c>
    </row>
    <row r="131" spans="1:8" ht="12.75" hidden="1">
      <c r="A131" s="71" t="s">
        <v>49</v>
      </c>
      <c r="B131" s="72" t="s">
        <v>137</v>
      </c>
      <c r="C131" s="73"/>
      <c r="D131" s="75"/>
      <c r="E131" s="73"/>
      <c r="F131" s="24"/>
      <c r="G131" s="116">
        <f t="shared" si="3"/>
        <v>0</v>
      </c>
      <c r="H131" s="117">
        <f t="shared" si="4"/>
        <v>0</v>
      </c>
    </row>
    <row r="132" spans="1:8" ht="12.75" hidden="1">
      <c r="A132" s="71" t="s">
        <v>52</v>
      </c>
      <c r="B132" s="72" t="s">
        <v>138</v>
      </c>
      <c r="C132" s="73"/>
      <c r="D132" s="75"/>
      <c r="E132" s="73"/>
      <c r="F132" s="24"/>
      <c r="G132" s="116">
        <f t="shared" si="3"/>
        <v>0</v>
      </c>
      <c r="H132" s="117">
        <f t="shared" si="4"/>
        <v>0</v>
      </c>
    </row>
    <row r="133" spans="1:8" ht="12.75" hidden="1">
      <c r="A133" s="103" t="s">
        <v>449</v>
      </c>
      <c r="B133" s="102" t="s">
        <v>134</v>
      </c>
      <c r="C133" s="73"/>
      <c r="D133" s="75"/>
      <c r="E133" s="73"/>
      <c r="F133" s="24"/>
      <c r="G133" s="116">
        <f t="shared" si="3"/>
        <v>0</v>
      </c>
      <c r="H133" s="117">
        <f t="shared" si="4"/>
        <v>0</v>
      </c>
    </row>
    <row r="134" spans="1:8" ht="13.5" hidden="1">
      <c r="A134" s="108" t="s">
        <v>444</v>
      </c>
      <c r="B134" s="109" t="s">
        <v>442</v>
      </c>
      <c r="C134" s="110">
        <f>C135</f>
        <v>0</v>
      </c>
      <c r="D134" s="128"/>
      <c r="E134" s="110"/>
      <c r="F134" s="24"/>
      <c r="G134" s="116">
        <f t="shared" si="3"/>
        <v>0</v>
      </c>
      <c r="H134" s="117">
        <f t="shared" si="4"/>
        <v>0</v>
      </c>
    </row>
    <row r="135" spans="1:8" ht="19.5" customHeight="1" hidden="1">
      <c r="A135" s="103" t="s">
        <v>450</v>
      </c>
      <c r="B135" s="102" t="s">
        <v>443</v>
      </c>
      <c r="C135" s="73"/>
      <c r="D135" s="75"/>
      <c r="E135" s="73"/>
      <c r="F135" s="24"/>
      <c r="G135" s="116">
        <f t="shared" si="3"/>
        <v>0</v>
      </c>
      <c r="H135" s="117">
        <f t="shared" si="4"/>
        <v>0</v>
      </c>
    </row>
    <row r="136" spans="1:8" ht="19.5" customHeight="1" hidden="1">
      <c r="A136" s="103" t="s">
        <v>518</v>
      </c>
      <c r="B136" s="102" t="s">
        <v>517</v>
      </c>
      <c r="C136" s="73"/>
      <c r="D136" s="75"/>
      <c r="E136" s="73"/>
      <c r="F136" s="24"/>
      <c r="G136" s="116"/>
      <c r="H136" s="117"/>
    </row>
    <row r="137" spans="1:8" ht="19.5" customHeight="1">
      <c r="A137" s="124" t="s">
        <v>473</v>
      </c>
      <c r="B137" s="125" t="s">
        <v>442</v>
      </c>
      <c r="C137" s="126">
        <f>C138</f>
        <v>0</v>
      </c>
      <c r="D137" s="129">
        <f>D138</f>
        <v>1450</v>
      </c>
      <c r="E137" s="126">
        <f>E138</f>
        <v>2000</v>
      </c>
      <c r="F137" s="24"/>
      <c r="G137" s="116"/>
      <c r="H137" s="117"/>
    </row>
    <row r="138" spans="1:8" ht="19.5" customHeight="1">
      <c r="A138" s="103" t="s">
        <v>474</v>
      </c>
      <c r="B138" s="102" t="s">
        <v>475</v>
      </c>
      <c r="C138" s="73">
        <v>0</v>
      </c>
      <c r="D138" s="75">
        <v>1450</v>
      </c>
      <c r="E138" s="73">
        <v>2000</v>
      </c>
      <c r="F138" s="24"/>
      <c r="G138" s="116"/>
      <c r="H138" s="117"/>
    </row>
    <row r="139" spans="1:8" ht="13.5">
      <c r="A139" s="106" t="s">
        <v>446</v>
      </c>
      <c r="B139" s="107" t="s">
        <v>457</v>
      </c>
      <c r="C139" s="110">
        <f>C140+C144</f>
        <v>149893357</v>
      </c>
      <c r="D139" s="110">
        <f>D140+D144</f>
        <v>27986904</v>
      </c>
      <c r="E139" s="110">
        <f>E140+E144</f>
        <v>67061000</v>
      </c>
      <c r="F139" s="25"/>
      <c r="G139" s="116">
        <f t="shared" si="3"/>
        <v>2544264</v>
      </c>
      <c r="H139" s="117">
        <f t="shared" si="4"/>
        <v>30531168</v>
      </c>
    </row>
    <row r="140" spans="1:9" ht="13.5">
      <c r="A140" s="108" t="s">
        <v>47</v>
      </c>
      <c r="B140" s="109" t="s">
        <v>452</v>
      </c>
      <c r="C140" s="110">
        <f>C141+C143+C142</f>
        <v>141705651</v>
      </c>
      <c r="D140" s="110">
        <f>D141+D143+D142</f>
        <v>26089360</v>
      </c>
      <c r="E140" s="110">
        <f>E141+E143+E142</f>
        <v>65050000</v>
      </c>
      <c r="F140" s="24"/>
      <c r="G140" s="116">
        <f t="shared" si="3"/>
        <v>2371760</v>
      </c>
      <c r="H140" s="117">
        <f t="shared" si="4"/>
        <v>28461120</v>
      </c>
      <c r="I140" s="183"/>
    </row>
    <row r="141" spans="1:8" ht="12.75">
      <c r="A141" s="103" t="s">
        <v>455</v>
      </c>
      <c r="B141" s="102" t="s">
        <v>453</v>
      </c>
      <c r="C141" s="105">
        <v>97247609</v>
      </c>
      <c r="D141" s="104">
        <v>3180483</v>
      </c>
      <c r="E141" s="105">
        <v>29000000</v>
      </c>
      <c r="F141" s="24"/>
      <c r="G141" s="116">
        <f t="shared" si="3"/>
        <v>289134.8181818182</v>
      </c>
      <c r="H141" s="117">
        <f t="shared" si="4"/>
        <v>3469617.8181818184</v>
      </c>
    </row>
    <row r="142" spans="1:8" ht="12.75">
      <c r="A142" s="103" t="s">
        <v>456</v>
      </c>
      <c r="B142" s="102" t="s">
        <v>454</v>
      </c>
      <c r="C142" s="173"/>
      <c r="D142" s="104">
        <v>47451</v>
      </c>
      <c r="E142" s="105">
        <v>50000</v>
      </c>
      <c r="F142" s="24"/>
      <c r="G142" s="116">
        <f t="shared" si="3"/>
        <v>4313.727272727273</v>
      </c>
      <c r="H142" s="117">
        <f t="shared" si="4"/>
        <v>51764.72727272728</v>
      </c>
    </row>
    <row r="143" spans="1:8" ht="12.75">
      <c r="A143" s="103" t="s">
        <v>458</v>
      </c>
      <c r="B143" s="102" t="s">
        <v>492</v>
      </c>
      <c r="C143" s="105">
        <v>44458042</v>
      </c>
      <c r="D143" s="104">
        <v>22861426</v>
      </c>
      <c r="E143" s="105">
        <v>36000000</v>
      </c>
      <c r="F143" s="24"/>
      <c r="G143" s="116">
        <f t="shared" si="3"/>
        <v>2078311.4545454546</v>
      </c>
      <c r="H143" s="117">
        <f t="shared" si="4"/>
        <v>24939737.454545453</v>
      </c>
    </row>
    <row r="144" spans="1:8" ht="13.5">
      <c r="A144" s="161" t="s">
        <v>51</v>
      </c>
      <c r="B144" s="161">
        <v>480202</v>
      </c>
      <c r="C144" s="162">
        <f>C145+C146+C147</f>
        <v>8187706</v>
      </c>
      <c r="D144" s="162">
        <f>D145+D146+D147</f>
        <v>1897544</v>
      </c>
      <c r="E144" s="162">
        <f>E145+E146+E147</f>
        <v>2011000</v>
      </c>
      <c r="F144" s="24"/>
      <c r="G144" s="116">
        <f t="shared" si="3"/>
        <v>172504</v>
      </c>
      <c r="H144" s="117">
        <f t="shared" si="4"/>
        <v>2070048</v>
      </c>
    </row>
    <row r="145" spans="1:8" ht="12.75">
      <c r="A145" s="103" t="s">
        <v>455</v>
      </c>
      <c r="B145" s="111">
        <v>48020201</v>
      </c>
      <c r="C145" s="114">
        <v>6174706</v>
      </c>
      <c r="D145" s="114">
        <v>485829</v>
      </c>
      <c r="E145" s="112">
        <v>500000</v>
      </c>
      <c r="F145" s="24"/>
      <c r="G145" s="116">
        <f t="shared" si="3"/>
        <v>44166.27272727273</v>
      </c>
      <c r="H145" s="117">
        <f t="shared" si="4"/>
        <v>529995.2727272727</v>
      </c>
    </row>
    <row r="146" spans="1:8" ht="12.75">
      <c r="A146" s="103" t="s">
        <v>456</v>
      </c>
      <c r="B146" s="111">
        <v>48020202</v>
      </c>
      <c r="C146" s="114">
        <v>2013000</v>
      </c>
      <c r="D146" s="114">
        <v>1201684</v>
      </c>
      <c r="E146" s="112">
        <v>1300000</v>
      </c>
      <c r="F146" s="24"/>
      <c r="G146" s="116">
        <f t="shared" si="3"/>
        <v>109244</v>
      </c>
      <c r="H146" s="117">
        <f t="shared" si="4"/>
        <v>1310928</v>
      </c>
    </row>
    <row r="147" spans="1:8" ht="12.75">
      <c r="A147" s="103" t="s">
        <v>458</v>
      </c>
      <c r="B147" s="111">
        <v>48020203</v>
      </c>
      <c r="C147" s="114"/>
      <c r="D147" s="114">
        <v>210031</v>
      </c>
      <c r="E147" s="112">
        <v>211000</v>
      </c>
      <c r="F147" s="24"/>
      <c r="G147" s="116">
        <f t="shared" si="3"/>
        <v>19093.727272727272</v>
      </c>
      <c r="H147" s="117">
        <f t="shared" si="4"/>
        <v>229124.72727272726</v>
      </c>
    </row>
    <row r="148" spans="1:8" s="70" customFormat="1" ht="13.5">
      <c r="A148" s="76" t="s">
        <v>165</v>
      </c>
      <c r="B148" s="68" t="s">
        <v>166</v>
      </c>
      <c r="C148" s="83">
        <f>C149+C163+C165+C166+C164</f>
        <v>703133000</v>
      </c>
      <c r="D148" s="83">
        <f>D149+D163+D165+D166+D164</f>
        <v>389582893</v>
      </c>
      <c r="E148" s="83">
        <f>E149+E163+E165+E166+E164</f>
        <v>510562343</v>
      </c>
      <c r="F148" s="25"/>
      <c r="G148" s="116">
        <f t="shared" si="3"/>
        <v>35416626.63636363</v>
      </c>
      <c r="H148" s="117">
        <f t="shared" si="4"/>
        <v>424999519.6363636</v>
      </c>
    </row>
    <row r="149" spans="1:8" ht="12.75">
      <c r="A149" s="78" t="s">
        <v>298</v>
      </c>
      <c r="B149" s="72" t="s">
        <v>143</v>
      </c>
      <c r="C149" s="79">
        <f>C150+C151+C152+C153+C154+C155+C157+C158+C159+C160+C161+C156</f>
        <v>630357000</v>
      </c>
      <c r="D149" s="79">
        <f>D150+D151+D152+D153+D154+D155+D157+D158+D159+D160+D161+D156</f>
        <v>365338259</v>
      </c>
      <c r="E149" s="80">
        <f>E150+E151+E152+E153+E154+E155+E157+E158+E159+E160+E161+E156</f>
        <v>481306229</v>
      </c>
      <c r="F149" s="24"/>
      <c r="G149" s="116">
        <f t="shared" si="3"/>
        <v>33212569</v>
      </c>
      <c r="H149" s="117">
        <f t="shared" si="4"/>
        <v>398550828</v>
      </c>
    </row>
    <row r="150" spans="1:8" ht="12.75">
      <c r="A150" s="78" t="s">
        <v>144</v>
      </c>
      <c r="B150" s="72" t="s">
        <v>145</v>
      </c>
      <c r="C150" s="79">
        <f aca="true" t="shared" si="5" ref="C150:H150">C169+C180+C193+C202+C216+C224+C237+C251+C262</f>
        <v>112168000</v>
      </c>
      <c r="D150" s="79">
        <f>D169+D180+D193+D202+D216+D224+D237+D251+D262</f>
        <v>98008948</v>
      </c>
      <c r="E150" s="80">
        <f t="shared" si="5"/>
        <v>110757000</v>
      </c>
      <c r="F150" s="79">
        <f t="shared" si="5"/>
        <v>112.72447157073455</v>
      </c>
      <c r="G150" s="79">
        <f t="shared" si="5"/>
        <v>8852416.181818182</v>
      </c>
      <c r="H150" s="79">
        <f t="shared" si="5"/>
        <v>106228994.18181819</v>
      </c>
    </row>
    <row r="151" spans="1:8" ht="12.75">
      <c r="A151" s="78" t="s">
        <v>146</v>
      </c>
      <c r="B151" s="72" t="s">
        <v>147</v>
      </c>
      <c r="C151" s="79">
        <f>C170+C181+C189+C194+C203+C228+C217+C225+C238+C263+C272+C289+C252</f>
        <v>236196000</v>
      </c>
      <c r="D151" s="79">
        <f>D170+D181+D189+D194+D203+D228+D217+D225+D238+D263+D272+D289+D252</f>
        <v>151202801</v>
      </c>
      <c r="E151" s="80">
        <f>E170+E181+E189+E194+E203+E228+E217+E225+E238+E263+E272+E289+E252</f>
        <v>181600050</v>
      </c>
      <c r="F151" s="24"/>
      <c r="G151" s="116">
        <f t="shared" si="3"/>
        <v>13745709.181818182</v>
      </c>
      <c r="H151" s="117">
        <f t="shared" si="4"/>
        <v>164948510.1818182</v>
      </c>
    </row>
    <row r="152" spans="1:8" ht="12.75">
      <c r="A152" s="78" t="s">
        <v>148</v>
      </c>
      <c r="B152" s="72" t="s">
        <v>149</v>
      </c>
      <c r="C152" s="80">
        <f>C190</f>
        <v>2700000</v>
      </c>
      <c r="D152" s="80">
        <f>D190</f>
        <v>2685329</v>
      </c>
      <c r="E152" s="80">
        <f>E190</f>
        <v>2685329</v>
      </c>
      <c r="F152" s="24"/>
      <c r="G152" s="116">
        <f t="shared" si="3"/>
        <v>244120.81818181818</v>
      </c>
      <c r="H152" s="117">
        <f t="shared" si="4"/>
        <v>2929449.8181818184</v>
      </c>
    </row>
    <row r="153" spans="1:8" ht="12.75">
      <c r="A153" s="78" t="s">
        <v>150</v>
      </c>
      <c r="B153" s="72" t="s">
        <v>151</v>
      </c>
      <c r="C153" s="79">
        <f>C239+C290</f>
        <v>35555000</v>
      </c>
      <c r="D153" s="79">
        <f>D239+D290</f>
        <v>32458906</v>
      </c>
      <c r="E153" s="80">
        <f>E239+E290</f>
        <v>35350000</v>
      </c>
      <c r="F153" s="24"/>
      <c r="G153" s="116">
        <f t="shared" si="3"/>
        <v>2950809.6363636362</v>
      </c>
      <c r="H153" s="117">
        <f t="shared" si="4"/>
        <v>35409715.63636363</v>
      </c>
    </row>
    <row r="154" spans="1:8" ht="12.75">
      <c r="A154" s="78" t="s">
        <v>152</v>
      </c>
      <c r="B154" s="72" t="s">
        <v>153</v>
      </c>
      <c r="C154" s="80">
        <f>C182</f>
        <v>1019000</v>
      </c>
      <c r="D154" s="80">
        <f>D182</f>
        <v>0</v>
      </c>
      <c r="E154" s="80">
        <f>E182</f>
        <v>0</v>
      </c>
      <c r="F154" s="24"/>
      <c r="G154" s="116">
        <f t="shared" si="3"/>
        <v>0</v>
      </c>
      <c r="H154" s="117">
        <f t="shared" si="4"/>
        <v>0</v>
      </c>
    </row>
    <row r="155" spans="1:8" ht="19.5" customHeight="1" hidden="1">
      <c r="A155" s="78" t="s">
        <v>380</v>
      </c>
      <c r="B155" s="72" t="s">
        <v>372</v>
      </c>
      <c r="C155" s="79">
        <f>C226</f>
        <v>0</v>
      </c>
      <c r="D155" s="79">
        <f>D226</f>
        <v>0</v>
      </c>
      <c r="E155" s="80">
        <v>0</v>
      </c>
      <c r="F155" s="24"/>
      <c r="G155" s="116">
        <f aca="true" t="shared" si="6" ref="G155:G221">D155/11</f>
        <v>0</v>
      </c>
      <c r="H155" s="117">
        <f aca="true" t="shared" si="7" ref="H155:H221">G155*12</f>
        <v>0</v>
      </c>
    </row>
    <row r="156" spans="1:8" ht="26.25">
      <c r="A156" s="29" t="s">
        <v>472</v>
      </c>
      <c r="B156" s="102" t="s">
        <v>372</v>
      </c>
      <c r="C156" s="79">
        <f>C227</f>
        <v>7900000</v>
      </c>
      <c r="D156" s="79">
        <f>D227</f>
        <v>7280000</v>
      </c>
      <c r="E156" s="80">
        <f>E227</f>
        <v>7900000</v>
      </c>
      <c r="F156" s="24"/>
      <c r="G156" s="116">
        <f t="shared" si="6"/>
        <v>661818.1818181818</v>
      </c>
      <c r="H156" s="117">
        <f t="shared" si="7"/>
        <v>7941818.181818182</v>
      </c>
    </row>
    <row r="157" spans="1:8" ht="12.75">
      <c r="A157" s="78" t="s">
        <v>299</v>
      </c>
      <c r="B157" s="72" t="s">
        <v>154</v>
      </c>
      <c r="C157" s="80">
        <f>C204+C291</f>
        <v>3396000</v>
      </c>
      <c r="D157" s="80">
        <f>D204+D291</f>
        <v>2874000</v>
      </c>
      <c r="E157" s="80">
        <f>E204+E291</f>
        <v>2896000</v>
      </c>
      <c r="F157" s="24"/>
      <c r="G157" s="116">
        <f t="shared" si="6"/>
        <v>261272.72727272726</v>
      </c>
      <c r="H157" s="117">
        <f t="shared" si="7"/>
        <v>3135272.727272727</v>
      </c>
    </row>
    <row r="158" spans="1:8" ht="26.25" hidden="1">
      <c r="A158" s="78" t="s">
        <v>383</v>
      </c>
      <c r="B158" s="72" t="s">
        <v>155</v>
      </c>
      <c r="C158" s="79"/>
      <c r="D158" s="79"/>
      <c r="E158" s="80"/>
      <c r="F158" s="24"/>
      <c r="G158" s="116">
        <f t="shared" si="6"/>
        <v>0</v>
      </c>
      <c r="H158" s="117">
        <f t="shared" si="7"/>
        <v>0</v>
      </c>
    </row>
    <row r="159" spans="1:8" ht="12.75">
      <c r="A159" s="78" t="s">
        <v>156</v>
      </c>
      <c r="B159" s="72" t="s">
        <v>157</v>
      </c>
      <c r="C159" s="79">
        <f>C207+C218+C242</f>
        <v>24105000</v>
      </c>
      <c r="D159" s="79">
        <f>D207+D218+D242</f>
        <v>20808118</v>
      </c>
      <c r="E159" s="80">
        <f>E207+E218+E242</f>
        <v>23436000</v>
      </c>
      <c r="F159" s="24"/>
      <c r="G159" s="116">
        <f t="shared" si="6"/>
        <v>1891647.0909090908</v>
      </c>
      <c r="H159" s="117">
        <f t="shared" si="7"/>
        <v>22699765.09090909</v>
      </c>
    </row>
    <row r="160" spans="1:8" ht="26.25">
      <c r="A160" s="78" t="s">
        <v>377</v>
      </c>
      <c r="B160" s="72" t="s">
        <v>378</v>
      </c>
      <c r="C160" s="80">
        <f>C171+C243+C265+C275+C293+C208+C229+C254</f>
        <v>174625000</v>
      </c>
      <c r="D160" s="80">
        <f>D171+D243+D265+D275+D293+D208+D229+D254</f>
        <v>28147692</v>
      </c>
      <c r="E160" s="80">
        <f>E171+E243+E265+E275+E293+E208+E229+E254</f>
        <v>89144850</v>
      </c>
      <c r="F160" s="24"/>
      <c r="G160" s="116">
        <f t="shared" si="6"/>
        <v>2558881.090909091</v>
      </c>
      <c r="H160" s="117">
        <f t="shared" si="7"/>
        <v>30706573.09090909</v>
      </c>
    </row>
    <row r="161" spans="1:8" ht="12.75">
      <c r="A161" s="78" t="s">
        <v>385</v>
      </c>
      <c r="B161" s="72" t="s">
        <v>158</v>
      </c>
      <c r="C161" s="80">
        <f>C173+C209+C230+C276+C195+C244+C255+C266+C294+C183</f>
        <v>32693000</v>
      </c>
      <c r="D161" s="80">
        <f>D173+D209+D230+D276+D195+D244+D255+D266+D294+D183</f>
        <v>21872465</v>
      </c>
      <c r="E161" s="80">
        <f>E173+E209+E230+E276+E195+E244+E255+E266+E294+E183</f>
        <v>27537000</v>
      </c>
      <c r="F161" s="24"/>
      <c r="G161" s="116">
        <f t="shared" si="6"/>
        <v>1988405.9090909092</v>
      </c>
      <c r="H161" s="117">
        <f t="shared" si="7"/>
        <v>23860870.90909091</v>
      </c>
    </row>
    <row r="162" spans="1:8" ht="12.75" hidden="1">
      <c r="A162" s="78" t="s">
        <v>300</v>
      </c>
      <c r="B162" s="72" t="s">
        <v>159</v>
      </c>
      <c r="C162" s="80"/>
      <c r="D162" s="79"/>
      <c r="E162" s="80"/>
      <c r="F162" s="24"/>
      <c r="G162" s="116">
        <f t="shared" si="6"/>
        <v>0</v>
      </c>
      <c r="H162" s="117">
        <f t="shared" si="7"/>
        <v>0</v>
      </c>
    </row>
    <row r="163" spans="1:8" ht="12.75">
      <c r="A163" s="78" t="s">
        <v>384</v>
      </c>
      <c r="B163" s="72" t="s">
        <v>160</v>
      </c>
      <c r="C163" s="79">
        <f>C174+C184+C196+C210+C219+C231+C245+C256+C267+C295</f>
        <v>69847000</v>
      </c>
      <c r="D163" s="79">
        <f>D174+D184+D196+D210+D219+D231+D245+D256+D267+D295</f>
        <v>22482305</v>
      </c>
      <c r="E163" s="80">
        <f>E174+E184+E196+E210+E219+E231+E245+E256+E267+E295</f>
        <v>27476000</v>
      </c>
      <c r="F163" s="24"/>
      <c r="G163" s="116">
        <f t="shared" si="6"/>
        <v>2043845.9090909092</v>
      </c>
      <c r="H163" s="117">
        <f t="shared" si="7"/>
        <v>24526150.90909091</v>
      </c>
    </row>
    <row r="164" spans="1:8" ht="12.75" hidden="1">
      <c r="A164" s="78" t="s">
        <v>386</v>
      </c>
      <c r="B164" s="72" t="s">
        <v>334</v>
      </c>
      <c r="C164" s="79">
        <f>C279</f>
        <v>0</v>
      </c>
      <c r="D164" s="79"/>
      <c r="E164" s="80">
        <f>E279</f>
        <v>0</v>
      </c>
      <c r="F164" s="24"/>
      <c r="G164" s="116">
        <f t="shared" si="6"/>
        <v>0</v>
      </c>
      <c r="H164" s="117">
        <f t="shared" si="7"/>
        <v>0</v>
      </c>
    </row>
    <row r="165" spans="1:8" ht="12.75">
      <c r="A165" s="78" t="s">
        <v>387</v>
      </c>
      <c r="B165" s="72" t="s">
        <v>162</v>
      </c>
      <c r="C165" s="80">
        <f>C297</f>
        <v>8000000</v>
      </c>
      <c r="D165" s="80">
        <f>D297</f>
        <v>7966400</v>
      </c>
      <c r="E165" s="80">
        <f>E297</f>
        <v>7966400</v>
      </c>
      <c r="F165" s="24"/>
      <c r="G165" s="116">
        <f t="shared" si="6"/>
        <v>724218.1818181818</v>
      </c>
      <c r="H165" s="117">
        <f t="shared" si="7"/>
        <v>8690618.181818182</v>
      </c>
    </row>
    <row r="166" spans="1:8" ht="26.25">
      <c r="A166" s="78" t="s">
        <v>418</v>
      </c>
      <c r="B166" s="72" t="s">
        <v>359</v>
      </c>
      <c r="C166" s="80">
        <f>C177+C198+C213+C234+C248+C259+C269+C299</f>
        <v>-5071000</v>
      </c>
      <c r="D166" s="80">
        <f>D177+D198+D213+D234+D248+D259+D269+D299+D186+D199+D221+D280</f>
        <v>-6204071</v>
      </c>
      <c r="E166" s="80">
        <f>SUM(E177+E186+E199+E213+E221+E234+E248+E259+E269+E299)</f>
        <v>-6186286</v>
      </c>
      <c r="F166" s="24"/>
      <c r="G166" s="116">
        <f t="shared" si="6"/>
        <v>-564006.4545454546</v>
      </c>
      <c r="H166" s="117">
        <f t="shared" si="7"/>
        <v>-6768077.454545455</v>
      </c>
    </row>
    <row r="167" spans="1:8" s="70" customFormat="1" ht="13.5">
      <c r="A167" s="76" t="s">
        <v>167</v>
      </c>
      <c r="B167" s="81" t="s">
        <v>168</v>
      </c>
      <c r="C167" s="82">
        <f>C168+C174+C177</f>
        <v>52355000</v>
      </c>
      <c r="D167" s="82">
        <f>D168+D174+D177</f>
        <v>40898897</v>
      </c>
      <c r="E167" s="82">
        <f>E168+E174+E177</f>
        <v>45404084</v>
      </c>
      <c r="F167" s="25"/>
      <c r="G167" s="116">
        <f t="shared" si="6"/>
        <v>3718081.5454545454</v>
      </c>
      <c r="H167" s="117">
        <f t="shared" si="7"/>
        <v>44616978.54545455</v>
      </c>
    </row>
    <row r="168" spans="1:8" ht="13.5">
      <c r="A168" s="118" t="s">
        <v>301</v>
      </c>
      <c r="B168" s="109" t="s">
        <v>143</v>
      </c>
      <c r="C168" s="171">
        <f>C169+C170+C171+C173</f>
        <v>49923000</v>
      </c>
      <c r="D168" s="171">
        <f>D169+D170+D171+D173+D174+D177</f>
        <v>39985695</v>
      </c>
      <c r="E168" s="171">
        <f>E169+E170+E171+E173</f>
        <v>44295000</v>
      </c>
      <c r="F168" s="24"/>
      <c r="G168" s="116">
        <f t="shared" si="6"/>
        <v>3635063.1818181816</v>
      </c>
      <c r="H168" s="117">
        <f t="shared" si="7"/>
        <v>43620758.18181818</v>
      </c>
    </row>
    <row r="169" spans="1:9" ht="12.75">
      <c r="A169" s="78" t="s">
        <v>144</v>
      </c>
      <c r="B169" s="72" t="s">
        <v>145</v>
      </c>
      <c r="C169" s="80">
        <v>27335000</v>
      </c>
      <c r="D169" s="79">
        <v>24559338</v>
      </c>
      <c r="E169" s="80">
        <v>27335000</v>
      </c>
      <c r="F169" s="24"/>
      <c r="G169" s="116">
        <f t="shared" si="6"/>
        <v>2232667.090909091</v>
      </c>
      <c r="H169" s="117">
        <f t="shared" si="7"/>
        <v>26792005.09090909</v>
      </c>
      <c r="I169" s="183"/>
    </row>
    <row r="170" spans="1:8" ht="12.75">
      <c r="A170" s="78" t="s">
        <v>146</v>
      </c>
      <c r="B170" s="72" t="s">
        <v>147</v>
      </c>
      <c r="C170" s="80">
        <v>18776000</v>
      </c>
      <c r="D170" s="79">
        <v>13653593</v>
      </c>
      <c r="E170" s="80">
        <v>16000000</v>
      </c>
      <c r="F170" s="24"/>
      <c r="G170" s="116">
        <f t="shared" si="6"/>
        <v>1241235.7272727273</v>
      </c>
      <c r="H170" s="117">
        <f t="shared" si="7"/>
        <v>14894828.727272727</v>
      </c>
    </row>
    <row r="171" spans="1:8" ht="26.25">
      <c r="A171" s="29" t="s">
        <v>377</v>
      </c>
      <c r="B171" s="102" t="s">
        <v>378</v>
      </c>
      <c r="C171" s="80">
        <v>3432000</v>
      </c>
      <c r="D171" s="79">
        <v>532644</v>
      </c>
      <c r="E171" s="80">
        <v>580000</v>
      </c>
      <c r="F171" s="24"/>
      <c r="G171" s="116">
        <f t="shared" si="6"/>
        <v>48422.181818181816</v>
      </c>
      <c r="H171" s="117">
        <f t="shared" si="7"/>
        <v>581066.1818181818</v>
      </c>
    </row>
    <row r="172" spans="1:8" ht="26.25" hidden="1">
      <c r="A172" s="78" t="s">
        <v>383</v>
      </c>
      <c r="B172" s="72" t="s">
        <v>155</v>
      </c>
      <c r="C172" s="80"/>
      <c r="D172" s="79"/>
      <c r="E172" s="80"/>
      <c r="F172" s="24"/>
      <c r="G172" s="116">
        <f t="shared" si="6"/>
        <v>0</v>
      </c>
      <c r="H172" s="117">
        <f t="shared" si="7"/>
        <v>0</v>
      </c>
    </row>
    <row r="173" spans="1:8" ht="12.75">
      <c r="A173" s="78" t="s">
        <v>385</v>
      </c>
      <c r="B173" s="72" t="s">
        <v>158</v>
      </c>
      <c r="C173" s="80">
        <v>380000</v>
      </c>
      <c r="D173" s="79">
        <v>326918</v>
      </c>
      <c r="E173" s="80">
        <v>380000</v>
      </c>
      <c r="F173" s="24"/>
      <c r="G173" s="116">
        <f t="shared" si="6"/>
        <v>29719.81818181818</v>
      </c>
      <c r="H173" s="117">
        <f t="shared" si="7"/>
        <v>356637.8181818182</v>
      </c>
    </row>
    <row r="174" spans="1:8" ht="12.75">
      <c r="A174" s="78" t="s">
        <v>302</v>
      </c>
      <c r="B174" s="72" t="s">
        <v>159</v>
      </c>
      <c r="C174" s="80">
        <f>C175</f>
        <v>2432000</v>
      </c>
      <c r="D174" s="80">
        <f>D175</f>
        <v>1204118</v>
      </c>
      <c r="E174" s="80">
        <f>E175</f>
        <v>1400000</v>
      </c>
      <c r="F174" s="24"/>
      <c r="G174" s="116">
        <f t="shared" si="6"/>
        <v>109465.27272727272</v>
      </c>
      <c r="H174" s="117">
        <f t="shared" si="7"/>
        <v>1313583.2727272727</v>
      </c>
    </row>
    <row r="175" spans="1:8" ht="14.25" customHeight="1">
      <c r="A175" s="78" t="s">
        <v>384</v>
      </c>
      <c r="B175" s="72" t="s">
        <v>160</v>
      </c>
      <c r="C175" s="80">
        <v>2432000</v>
      </c>
      <c r="D175" s="79">
        <v>1204118</v>
      </c>
      <c r="E175" s="80">
        <v>1400000</v>
      </c>
      <c r="F175" s="24"/>
      <c r="G175" s="116">
        <f t="shared" si="6"/>
        <v>109465.27272727272</v>
      </c>
      <c r="H175" s="117">
        <f t="shared" si="7"/>
        <v>1313583.2727272727</v>
      </c>
    </row>
    <row r="176" spans="1:8" ht="26.25" customHeight="1" hidden="1">
      <c r="A176" s="78" t="s">
        <v>163</v>
      </c>
      <c r="B176" s="72" t="s">
        <v>164</v>
      </c>
      <c r="C176" s="80"/>
      <c r="D176" s="79"/>
      <c r="E176" s="80"/>
      <c r="F176" s="24"/>
      <c r="G176" s="116">
        <f t="shared" si="6"/>
        <v>0</v>
      </c>
      <c r="H176" s="117">
        <f t="shared" si="7"/>
        <v>0</v>
      </c>
    </row>
    <row r="177" spans="1:8" ht="26.25" customHeight="1">
      <c r="A177" s="78" t="s">
        <v>418</v>
      </c>
      <c r="B177" s="72" t="s">
        <v>359</v>
      </c>
      <c r="C177" s="80">
        <v>0</v>
      </c>
      <c r="D177" s="79">
        <v>-290916</v>
      </c>
      <c r="E177" s="80">
        <v>-290916</v>
      </c>
      <c r="F177" s="24"/>
      <c r="G177" s="116">
        <f t="shared" si="6"/>
        <v>-26446.909090909092</v>
      </c>
      <c r="H177" s="117">
        <f t="shared" si="7"/>
        <v>-317362.9090909091</v>
      </c>
    </row>
    <row r="178" spans="1:8" s="70" customFormat="1" ht="13.5">
      <c r="A178" s="76" t="s">
        <v>169</v>
      </c>
      <c r="B178" s="81" t="s">
        <v>170</v>
      </c>
      <c r="C178" s="82">
        <f>C179+C184</f>
        <v>16714000</v>
      </c>
      <c r="D178" s="82">
        <f>D179+D184+D186</f>
        <v>12907772</v>
      </c>
      <c r="E178" s="186">
        <f>E179+E184+E186</f>
        <v>14452075</v>
      </c>
      <c r="F178" s="25"/>
      <c r="G178" s="116">
        <f t="shared" si="6"/>
        <v>1173433.8181818181</v>
      </c>
      <c r="H178" s="117">
        <f t="shared" si="7"/>
        <v>14081205.818181816</v>
      </c>
    </row>
    <row r="179" spans="1:8" ht="12.75">
      <c r="A179" s="78" t="s">
        <v>303</v>
      </c>
      <c r="B179" s="72" t="s">
        <v>143</v>
      </c>
      <c r="C179" s="80">
        <f>C180+C181+C182+C183</f>
        <v>16203000</v>
      </c>
      <c r="D179" s="80">
        <f>D180+D181+D182+D183</f>
        <v>12539689</v>
      </c>
      <c r="E179" s="80">
        <f>E180+E181+E182+E183</f>
        <v>14036000</v>
      </c>
      <c r="F179" s="24"/>
      <c r="G179" s="116">
        <f t="shared" si="6"/>
        <v>1139971.7272727273</v>
      </c>
      <c r="H179" s="117">
        <f t="shared" si="7"/>
        <v>13679660.727272727</v>
      </c>
    </row>
    <row r="180" spans="1:8" ht="12.75">
      <c r="A180" s="78" t="s">
        <v>144</v>
      </c>
      <c r="B180" s="72" t="s">
        <v>145</v>
      </c>
      <c r="C180" s="80">
        <v>11912000</v>
      </c>
      <c r="D180" s="79">
        <v>10704283</v>
      </c>
      <c r="E180" s="80">
        <v>11900000</v>
      </c>
      <c r="F180" s="24"/>
      <c r="G180" s="116">
        <f t="shared" si="6"/>
        <v>973116.6363636364</v>
      </c>
      <c r="H180" s="117">
        <f t="shared" si="7"/>
        <v>11677399.636363637</v>
      </c>
    </row>
    <row r="181" spans="1:8" ht="12.75">
      <c r="A181" s="78" t="s">
        <v>146</v>
      </c>
      <c r="B181" s="72" t="s">
        <v>147</v>
      </c>
      <c r="C181" s="80">
        <v>3236000</v>
      </c>
      <c r="D181" s="79">
        <v>1805778</v>
      </c>
      <c r="E181" s="80">
        <v>2100000</v>
      </c>
      <c r="F181" s="24"/>
      <c r="G181" s="116">
        <f t="shared" si="6"/>
        <v>164161.63636363635</v>
      </c>
      <c r="H181" s="117">
        <f t="shared" si="7"/>
        <v>1969939.6363636362</v>
      </c>
    </row>
    <row r="182" spans="1:8" ht="12.75">
      <c r="A182" s="78" t="s">
        <v>152</v>
      </c>
      <c r="B182" s="72" t="s">
        <v>153</v>
      </c>
      <c r="C182" s="80">
        <v>1019000</v>
      </c>
      <c r="D182" s="79">
        <v>0</v>
      </c>
      <c r="E182" s="80">
        <v>0</v>
      </c>
      <c r="F182" s="24"/>
      <c r="G182" s="116">
        <f t="shared" si="6"/>
        <v>0</v>
      </c>
      <c r="H182" s="117">
        <f t="shared" si="7"/>
        <v>0</v>
      </c>
    </row>
    <row r="183" spans="1:8" ht="12.75">
      <c r="A183" s="78" t="s">
        <v>385</v>
      </c>
      <c r="B183" s="102" t="s">
        <v>340</v>
      </c>
      <c r="C183" s="80">
        <v>36000</v>
      </c>
      <c r="D183" s="79">
        <v>29628</v>
      </c>
      <c r="E183" s="80">
        <v>36000</v>
      </c>
      <c r="F183" s="24"/>
      <c r="G183" s="116">
        <f t="shared" si="6"/>
        <v>2693.4545454545455</v>
      </c>
      <c r="H183" s="117">
        <f t="shared" si="7"/>
        <v>32321.454545454544</v>
      </c>
    </row>
    <row r="184" spans="1:8" ht="12.75">
      <c r="A184" s="78" t="s">
        <v>302</v>
      </c>
      <c r="B184" s="72" t="s">
        <v>159</v>
      </c>
      <c r="C184" s="80">
        <f>C185</f>
        <v>511000</v>
      </c>
      <c r="D184" s="80">
        <f>D185</f>
        <v>402008</v>
      </c>
      <c r="E184" s="80">
        <f>E185</f>
        <v>450000</v>
      </c>
      <c r="F184" s="24"/>
      <c r="G184" s="116">
        <f t="shared" si="6"/>
        <v>36546.181818181816</v>
      </c>
      <c r="H184" s="117">
        <f t="shared" si="7"/>
        <v>438554.18181818177</v>
      </c>
    </row>
    <row r="185" spans="1:8" ht="12.75">
      <c r="A185" s="78" t="s">
        <v>384</v>
      </c>
      <c r="B185" s="72" t="s">
        <v>160</v>
      </c>
      <c r="C185" s="80">
        <v>511000</v>
      </c>
      <c r="D185" s="79">
        <v>402008</v>
      </c>
      <c r="E185" s="80">
        <v>450000</v>
      </c>
      <c r="F185" s="24"/>
      <c r="G185" s="116">
        <f t="shared" si="6"/>
        <v>36546.181818181816</v>
      </c>
      <c r="H185" s="117">
        <f t="shared" si="7"/>
        <v>438554.18181818177</v>
      </c>
    </row>
    <row r="186" spans="1:8" ht="26.25">
      <c r="A186" s="78" t="s">
        <v>418</v>
      </c>
      <c r="B186" s="72" t="s">
        <v>359</v>
      </c>
      <c r="C186" s="80">
        <v>0</v>
      </c>
      <c r="D186" s="79">
        <v>-33925</v>
      </c>
      <c r="E186" s="80">
        <v>-33925</v>
      </c>
      <c r="F186" s="24"/>
      <c r="G186" s="116">
        <f t="shared" si="6"/>
        <v>-3084.090909090909</v>
      </c>
      <c r="H186" s="117">
        <f t="shared" si="7"/>
        <v>-37009.09090909091</v>
      </c>
    </row>
    <row r="187" spans="1:8" ht="13.5" customHeight="1">
      <c r="A187" s="76" t="s">
        <v>316</v>
      </c>
      <c r="B187" s="81" t="s">
        <v>318</v>
      </c>
      <c r="C187" s="82">
        <f>C188</f>
        <v>2705000</v>
      </c>
      <c r="D187" s="82">
        <f>D188</f>
        <v>2685379</v>
      </c>
      <c r="E187" s="82">
        <f>E188</f>
        <v>2685379</v>
      </c>
      <c r="F187" s="25"/>
      <c r="G187" s="116">
        <f t="shared" si="6"/>
        <v>244125.36363636365</v>
      </c>
      <c r="H187" s="117">
        <f t="shared" si="7"/>
        <v>2929504.3636363638</v>
      </c>
    </row>
    <row r="188" spans="1:8" ht="12.75">
      <c r="A188" s="78" t="s">
        <v>303</v>
      </c>
      <c r="B188" s="72" t="s">
        <v>319</v>
      </c>
      <c r="C188" s="80">
        <f>C189+C190</f>
        <v>2705000</v>
      </c>
      <c r="D188" s="80">
        <f>D189+D190</f>
        <v>2685379</v>
      </c>
      <c r="E188" s="80">
        <f>E189+E190</f>
        <v>2685379</v>
      </c>
      <c r="F188" s="24"/>
      <c r="G188" s="116">
        <f t="shared" si="6"/>
        <v>244125.36363636365</v>
      </c>
      <c r="H188" s="117">
        <f t="shared" si="7"/>
        <v>2929504.3636363638</v>
      </c>
    </row>
    <row r="189" spans="1:8" ht="12.75">
      <c r="A189" s="78" t="s">
        <v>146</v>
      </c>
      <c r="B189" s="72" t="s">
        <v>320</v>
      </c>
      <c r="C189" s="80">
        <v>5000</v>
      </c>
      <c r="D189" s="79">
        <v>50</v>
      </c>
      <c r="E189" s="80">
        <v>50</v>
      </c>
      <c r="F189" s="24"/>
      <c r="G189" s="116">
        <f t="shared" si="6"/>
        <v>4.545454545454546</v>
      </c>
      <c r="H189" s="117">
        <f t="shared" si="7"/>
        <v>54.54545454545455</v>
      </c>
    </row>
    <row r="190" spans="1:8" ht="12.75">
      <c r="A190" s="78" t="s">
        <v>317</v>
      </c>
      <c r="B190" s="72" t="s">
        <v>321</v>
      </c>
      <c r="C190" s="80">
        <v>2700000</v>
      </c>
      <c r="D190" s="79">
        <v>2685329</v>
      </c>
      <c r="E190" s="80">
        <v>2685329</v>
      </c>
      <c r="F190" s="24"/>
      <c r="G190" s="116">
        <f t="shared" si="6"/>
        <v>244120.81818181818</v>
      </c>
      <c r="H190" s="117">
        <f t="shared" si="7"/>
        <v>2929449.8181818184</v>
      </c>
    </row>
    <row r="191" spans="1:8" s="70" customFormat="1" ht="13.5">
      <c r="A191" s="76" t="s">
        <v>171</v>
      </c>
      <c r="B191" s="81" t="s">
        <v>172</v>
      </c>
      <c r="C191" s="82">
        <f>C192+C196</f>
        <v>21207000</v>
      </c>
      <c r="D191" s="82">
        <f>D192+D196+D199</f>
        <v>15270010</v>
      </c>
      <c r="E191" s="82">
        <f>E192+E196+E199</f>
        <v>18615446</v>
      </c>
      <c r="F191" s="25"/>
      <c r="G191" s="116">
        <f t="shared" si="6"/>
        <v>1388182.7272727273</v>
      </c>
      <c r="H191" s="117">
        <f t="shared" si="7"/>
        <v>16658192.727272727</v>
      </c>
    </row>
    <row r="192" spans="1:8" ht="12.75">
      <c r="A192" s="78" t="s">
        <v>250</v>
      </c>
      <c r="B192" s="72" t="s">
        <v>143</v>
      </c>
      <c r="C192" s="80">
        <f>C193+C194+C195</f>
        <v>19381000</v>
      </c>
      <c r="D192" s="80">
        <f>D193+D194+D195</f>
        <v>15038303</v>
      </c>
      <c r="E192" s="80">
        <f>E193+E194+E195</f>
        <v>18250000</v>
      </c>
      <c r="F192" s="24"/>
      <c r="G192" s="116">
        <f t="shared" si="6"/>
        <v>1367118.4545454546</v>
      </c>
      <c r="H192" s="117">
        <f t="shared" si="7"/>
        <v>16405421.454545455</v>
      </c>
    </row>
    <row r="193" spans="1:8" ht="12.75">
      <c r="A193" s="78" t="s">
        <v>144</v>
      </c>
      <c r="B193" s="72" t="s">
        <v>145</v>
      </c>
      <c r="C193" s="80">
        <v>16933000</v>
      </c>
      <c r="D193" s="79">
        <v>14064758</v>
      </c>
      <c r="E193" s="80">
        <v>16900000</v>
      </c>
      <c r="F193" s="24"/>
      <c r="G193" s="116">
        <f t="shared" si="6"/>
        <v>1278614.3636363635</v>
      </c>
      <c r="H193" s="117">
        <f t="shared" si="7"/>
        <v>15343372.363636363</v>
      </c>
    </row>
    <row r="194" spans="1:8" ht="12.75">
      <c r="A194" s="78" t="s">
        <v>146</v>
      </c>
      <c r="B194" s="72" t="s">
        <v>147</v>
      </c>
      <c r="C194" s="80">
        <v>2276000</v>
      </c>
      <c r="D194" s="80">
        <v>883229</v>
      </c>
      <c r="E194" s="80">
        <v>1200000</v>
      </c>
      <c r="F194" s="24"/>
      <c r="G194" s="116">
        <f t="shared" si="6"/>
        <v>80293.54545454546</v>
      </c>
      <c r="H194" s="117">
        <f t="shared" si="7"/>
        <v>963522.5454545454</v>
      </c>
    </row>
    <row r="195" spans="1:8" ht="12.75">
      <c r="A195" s="78" t="s">
        <v>417</v>
      </c>
      <c r="B195" s="72" t="s">
        <v>340</v>
      </c>
      <c r="C195" s="80">
        <v>172000</v>
      </c>
      <c r="D195" s="79">
        <v>90316</v>
      </c>
      <c r="E195" s="80">
        <v>150000</v>
      </c>
      <c r="F195" s="24"/>
      <c r="G195" s="116">
        <f t="shared" si="6"/>
        <v>8210.545454545454</v>
      </c>
      <c r="H195" s="117">
        <f t="shared" si="7"/>
        <v>98526.54545454544</v>
      </c>
    </row>
    <row r="196" spans="1:8" ht="12.75">
      <c r="A196" s="78" t="s">
        <v>251</v>
      </c>
      <c r="B196" s="72" t="s">
        <v>159</v>
      </c>
      <c r="C196" s="80">
        <f>C197</f>
        <v>1826000</v>
      </c>
      <c r="D196" s="80">
        <f>D197</f>
        <v>466261</v>
      </c>
      <c r="E196" s="80">
        <f>E197</f>
        <v>600000</v>
      </c>
      <c r="F196" s="24"/>
      <c r="G196" s="116">
        <f t="shared" si="6"/>
        <v>42387.36363636364</v>
      </c>
      <c r="H196" s="117">
        <f t="shared" si="7"/>
        <v>508648.36363636365</v>
      </c>
    </row>
    <row r="197" spans="1:8" ht="12.75">
      <c r="A197" s="78" t="s">
        <v>384</v>
      </c>
      <c r="B197" s="72" t="s">
        <v>160</v>
      </c>
      <c r="C197" s="80">
        <v>1826000</v>
      </c>
      <c r="D197" s="79">
        <v>466261</v>
      </c>
      <c r="E197" s="80">
        <v>600000</v>
      </c>
      <c r="F197" s="24"/>
      <c r="G197" s="116">
        <f t="shared" si="6"/>
        <v>42387.36363636364</v>
      </c>
      <c r="H197" s="117">
        <f t="shared" si="7"/>
        <v>508648.36363636365</v>
      </c>
    </row>
    <row r="198" spans="1:8" ht="26.25" hidden="1">
      <c r="A198" s="78" t="s">
        <v>163</v>
      </c>
      <c r="B198" s="102" t="s">
        <v>461</v>
      </c>
      <c r="C198" s="80"/>
      <c r="D198" s="79"/>
      <c r="E198" s="80"/>
      <c r="F198" s="24"/>
      <c r="G198" s="116">
        <f t="shared" si="6"/>
        <v>0</v>
      </c>
      <c r="H198" s="117">
        <f t="shared" si="7"/>
        <v>0</v>
      </c>
    </row>
    <row r="199" spans="1:8" ht="26.25">
      <c r="A199" s="78" t="s">
        <v>418</v>
      </c>
      <c r="B199" s="72" t="s">
        <v>359</v>
      </c>
      <c r="C199" s="79">
        <v>0</v>
      </c>
      <c r="D199" s="79">
        <v>-234554</v>
      </c>
      <c r="E199" s="80">
        <v>-234554</v>
      </c>
      <c r="F199" s="172"/>
      <c r="G199" s="116"/>
      <c r="H199" s="117"/>
    </row>
    <row r="200" spans="1:8" s="70" customFormat="1" ht="13.5">
      <c r="A200" s="76" t="s">
        <v>173</v>
      </c>
      <c r="B200" s="81" t="s">
        <v>174</v>
      </c>
      <c r="C200" s="77">
        <f aca="true" t="shared" si="8" ref="C200:H200">C201+C210+C213</f>
        <v>101737000</v>
      </c>
      <c r="D200" s="77">
        <f t="shared" si="8"/>
        <v>62851025</v>
      </c>
      <c r="E200" s="83">
        <f t="shared" si="8"/>
        <v>75910383</v>
      </c>
      <c r="F200" s="77">
        <f t="shared" si="8"/>
        <v>0</v>
      </c>
      <c r="G200" s="77">
        <f t="shared" si="8"/>
        <v>5713729.545454546</v>
      </c>
      <c r="H200" s="77">
        <f t="shared" si="8"/>
        <v>68564754.54545455</v>
      </c>
    </row>
    <row r="201" spans="1:8" ht="12.75">
      <c r="A201" s="78" t="s">
        <v>304</v>
      </c>
      <c r="B201" s="72" t="s">
        <v>143</v>
      </c>
      <c r="C201" s="80">
        <f>C202+C203+C204+C205+C207+C208+C209</f>
        <v>89230000</v>
      </c>
      <c r="D201" s="80">
        <f>D202+D203+D204+D205+D207+D208+D209</f>
        <v>55964334</v>
      </c>
      <c r="E201" s="80">
        <f>E202+E203+E204+E205+E207+E208+E209</f>
        <v>67934000</v>
      </c>
      <c r="F201" s="24"/>
      <c r="G201" s="116">
        <f t="shared" si="6"/>
        <v>5087666.7272727275</v>
      </c>
      <c r="H201" s="117">
        <f t="shared" si="7"/>
        <v>61052000.727272734</v>
      </c>
    </row>
    <row r="202" spans="1:8" ht="12.75">
      <c r="A202" s="78" t="s">
        <v>144</v>
      </c>
      <c r="B202" s="72" t="s">
        <v>145</v>
      </c>
      <c r="C202" s="80">
        <v>2652000</v>
      </c>
      <c r="D202" s="79">
        <v>2314359</v>
      </c>
      <c r="E202" s="80">
        <v>2652000</v>
      </c>
      <c r="F202" s="24"/>
      <c r="G202" s="116">
        <f t="shared" si="6"/>
        <v>210396.27272727274</v>
      </c>
      <c r="H202" s="117">
        <f t="shared" si="7"/>
        <v>2524755.272727273</v>
      </c>
    </row>
    <row r="203" spans="1:8" ht="12.75">
      <c r="A203" s="78" t="s">
        <v>146</v>
      </c>
      <c r="B203" s="72" t="s">
        <v>147</v>
      </c>
      <c r="C203" s="80">
        <v>54747000</v>
      </c>
      <c r="D203" s="79">
        <v>36970694</v>
      </c>
      <c r="E203" s="80">
        <v>45000000</v>
      </c>
      <c r="F203" s="24"/>
      <c r="G203" s="116">
        <f t="shared" si="6"/>
        <v>3360972.1818181816</v>
      </c>
      <c r="H203" s="117">
        <f t="shared" si="7"/>
        <v>40331666.18181818</v>
      </c>
    </row>
    <row r="204" spans="1:8" ht="12.75">
      <c r="A204" s="78" t="s">
        <v>375</v>
      </c>
      <c r="B204" s="72" t="s">
        <v>376</v>
      </c>
      <c r="C204" s="80">
        <v>2896000</v>
      </c>
      <c r="D204" s="79">
        <v>2874000</v>
      </c>
      <c r="E204" s="80">
        <v>2896000</v>
      </c>
      <c r="F204" s="24"/>
      <c r="G204" s="116">
        <f t="shared" si="6"/>
        <v>261272.72727272726</v>
      </c>
      <c r="H204" s="117">
        <f t="shared" si="7"/>
        <v>3135272.727272727</v>
      </c>
    </row>
    <row r="205" spans="1:8" ht="26.25" hidden="1">
      <c r="A205" s="78" t="s">
        <v>383</v>
      </c>
      <c r="B205" s="72" t="s">
        <v>155</v>
      </c>
      <c r="C205" s="80"/>
      <c r="D205" s="79"/>
      <c r="E205" s="80"/>
      <c r="F205" s="24"/>
      <c r="G205" s="116">
        <f t="shared" si="6"/>
        <v>0</v>
      </c>
      <c r="H205" s="117">
        <f t="shared" si="7"/>
        <v>0</v>
      </c>
    </row>
    <row r="206" spans="1:8" ht="12.75" hidden="1">
      <c r="A206" s="78" t="s">
        <v>156</v>
      </c>
      <c r="B206" s="72" t="s">
        <v>157</v>
      </c>
      <c r="C206" s="80"/>
      <c r="D206" s="79"/>
      <c r="E206" s="80"/>
      <c r="F206" s="24"/>
      <c r="G206" s="116">
        <f t="shared" si="6"/>
        <v>0</v>
      </c>
      <c r="H206" s="117">
        <f t="shared" si="7"/>
        <v>0</v>
      </c>
    </row>
    <row r="207" spans="1:8" ht="12.75">
      <c r="A207" s="78" t="s">
        <v>156</v>
      </c>
      <c r="B207" s="72" t="s">
        <v>341</v>
      </c>
      <c r="C207" s="80">
        <v>3167000</v>
      </c>
      <c r="D207" s="79">
        <v>1957147</v>
      </c>
      <c r="E207" s="80">
        <v>2500000</v>
      </c>
      <c r="F207" s="24"/>
      <c r="G207" s="116">
        <f t="shared" si="6"/>
        <v>177922.45454545456</v>
      </c>
      <c r="H207" s="117">
        <f t="shared" si="7"/>
        <v>2135069.4545454546</v>
      </c>
    </row>
    <row r="208" spans="1:8" ht="26.25">
      <c r="A208" s="29" t="s">
        <v>414</v>
      </c>
      <c r="B208" s="72" t="s">
        <v>378</v>
      </c>
      <c r="C208" s="80">
        <v>13382000</v>
      </c>
      <c r="D208" s="79">
        <v>1802505</v>
      </c>
      <c r="E208" s="80">
        <v>2500000</v>
      </c>
      <c r="F208" s="24"/>
      <c r="G208" s="116">
        <f t="shared" si="6"/>
        <v>163864.0909090909</v>
      </c>
      <c r="H208" s="117">
        <f t="shared" si="7"/>
        <v>1966369.0909090908</v>
      </c>
    </row>
    <row r="209" spans="1:8" ht="12.75">
      <c r="A209" s="78" t="s">
        <v>385</v>
      </c>
      <c r="B209" s="72" t="s">
        <v>158</v>
      </c>
      <c r="C209" s="80">
        <v>12386000</v>
      </c>
      <c r="D209" s="79">
        <v>10045629</v>
      </c>
      <c r="E209" s="80">
        <v>12386000</v>
      </c>
      <c r="F209" s="24"/>
      <c r="G209" s="116">
        <f t="shared" si="6"/>
        <v>913239</v>
      </c>
      <c r="H209" s="117">
        <f t="shared" si="7"/>
        <v>10958868</v>
      </c>
    </row>
    <row r="210" spans="1:8" ht="12.75">
      <c r="A210" s="78" t="s">
        <v>253</v>
      </c>
      <c r="B210" s="72" t="s">
        <v>159</v>
      </c>
      <c r="C210" s="79">
        <f>C211</f>
        <v>12507000</v>
      </c>
      <c r="D210" s="79">
        <f>D211</f>
        <v>6910308</v>
      </c>
      <c r="E210" s="80">
        <f>E211</f>
        <v>8000000</v>
      </c>
      <c r="F210" s="24"/>
      <c r="G210" s="116">
        <f t="shared" si="6"/>
        <v>628209.8181818182</v>
      </c>
      <c r="H210" s="117">
        <f t="shared" si="7"/>
        <v>7538517.818181818</v>
      </c>
    </row>
    <row r="211" spans="1:8" ht="12.75">
      <c r="A211" s="78" t="s">
        <v>384</v>
      </c>
      <c r="B211" s="72" t="s">
        <v>160</v>
      </c>
      <c r="C211" s="80">
        <v>12507000</v>
      </c>
      <c r="D211" s="79">
        <v>6910308</v>
      </c>
      <c r="E211" s="80">
        <v>8000000</v>
      </c>
      <c r="F211" s="24"/>
      <c r="G211" s="116">
        <f t="shared" si="6"/>
        <v>628209.8181818182</v>
      </c>
      <c r="H211" s="117">
        <f t="shared" si="7"/>
        <v>7538517.818181818</v>
      </c>
    </row>
    <row r="212" spans="1:8" ht="26.25" hidden="1">
      <c r="A212" s="78" t="s">
        <v>163</v>
      </c>
      <c r="B212" s="72" t="s">
        <v>164</v>
      </c>
      <c r="C212" s="80"/>
      <c r="D212" s="79"/>
      <c r="E212" s="80"/>
      <c r="F212" s="24"/>
      <c r="G212" s="116">
        <f t="shared" si="6"/>
        <v>0</v>
      </c>
      <c r="H212" s="117">
        <f t="shared" si="7"/>
        <v>0</v>
      </c>
    </row>
    <row r="213" spans="1:8" ht="26.25">
      <c r="A213" s="78" t="s">
        <v>418</v>
      </c>
      <c r="B213" s="72" t="s">
        <v>359</v>
      </c>
      <c r="C213" s="80">
        <v>0</v>
      </c>
      <c r="D213" s="79">
        <v>-23617</v>
      </c>
      <c r="E213" s="80">
        <v>-23617</v>
      </c>
      <c r="F213" s="24"/>
      <c r="G213" s="116">
        <f t="shared" si="6"/>
        <v>-2147</v>
      </c>
      <c r="H213" s="117">
        <f t="shared" si="7"/>
        <v>-25764</v>
      </c>
    </row>
    <row r="214" spans="1:8" s="70" customFormat="1" ht="13.5">
      <c r="A214" s="76" t="s">
        <v>175</v>
      </c>
      <c r="B214" s="81" t="s">
        <v>176</v>
      </c>
      <c r="C214" s="82">
        <f>C215+C219</f>
        <v>15391000</v>
      </c>
      <c r="D214" s="82">
        <f>D215+D219+D221</f>
        <v>8594026</v>
      </c>
      <c r="E214" s="82">
        <f>E215+E219+E221</f>
        <v>9694080</v>
      </c>
      <c r="F214" s="25"/>
      <c r="G214" s="116">
        <f t="shared" si="6"/>
        <v>781275.0909090909</v>
      </c>
      <c r="H214" s="117">
        <f t="shared" si="7"/>
        <v>9375301.090909092</v>
      </c>
    </row>
    <row r="215" spans="1:8" ht="12.75">
      <c r="A215" s="78" t="s">
        <v>249</v>
      </c>
      <c r="B215" s="72" t="s">
        <v>143</v>
      </c>
      <c r="C215" s="80">
        <f>C216+C217+C218</f>
        <v>15211000</v>
      </c>
      <c r="D215" s="80">
        <f>D216+D217+D218</f>
        <v>8599946</v>
      </c>
      <c r="E215" s="80">
        <f>E216+E217+E218</f>
        <v>9700000</v>
      </c>
      <c r="F215" s="24"/>
      <c r="G215" s="116">
        <f t="shared" si="6"/>
        <v>781813.2727272727</v>
      </c>
      <c r="H215" s="117">
        <f t="shared" si="7"/>
        <v>9381759.272727273</v>
      </c>
    </row>
    <row r="216" spans="1:8" ht="12.75">
      <c r="A216" s="78" t="s">
        <v>144</v>
      </c>
      <c r="B216" s="72" t="s">
        <v>145</v>
      </c>
      <c r="C216" s="80">
        <v>8468000</v>
      </c>
      <c r="D216" s="79">
        <v>6511175</v>
      </c>
      <c r="E216" s="80">
        <v>7200000</v>
      </c>
      <c r="F216" s="24"/>
      <c r="G216" s="116">
        <f t="shared" si="6"/>
        <v>591925</v>
      </c>
      <c r="H216" s="117">
        <f t="shared" si="7"/>
        <v>7103100</v>
      </c>
    </row>
    <row r="217" spans="1:8" ht="12.75">
      <c r="A217" s="78" t="s">
        <v>146</v>
      </c>
      <c r="B217" s="72" t="s">
        <v>147</v>
      </c>
      <c r="C217" s="80">
        <v>6741000</v>
      </c>
      <c r="D217" s="79">
        <v>2088771</v>
      </c>
      <c r="E217" s="80">
        <v>2500000</v>
      </c>
      <c r="F217" s="24"/>
      <c r="G217" s="116">
        <f t="shared" si="6"/>
        <v>189888.27272727274</v>
      </c>
      <c r="H217" s="117">
        <f t="shared" si="7"/>
        <v>2278659.272727273</v>
      </c>
    </row>
    <row r="218" spans="1:8" ht="12.75">
      <c r="A218" s="78" t="s">
        <v>156</v>
      </c>
      <c r="B218" s="72" t="s">
        <v>157</v>
      </c>
      <c r="C218" s="80">
        <v>2000</v>
      </c>
      <c r="D218" s="79">
        <v>0</v>
      </c>
      <c r="E218" s="80">
        <v>0</v>
      </c>
      <c r="F218" s="24"/>
      <c r="G218" s="116">
        <f t="shared" si="6"/>
        <v>0</v>
      </c>
      <c r="H218" s="117">
        <f t="shared" si="7"/>
        <v>0</v>
      </c>
    </row>
    <row r="219" spans="1:8" ht="12.75">
      <c r="A219" s="78" t="s">
        <v>253</v>
      </c>
      <c r="B219" s="72" t="s">
        <v>159</v>
      </c>
      <c r="C219" s="80">
        <f>C220</f>
        <v>180000</v>
      </c>
      <c r="D219" s="80">
        <f>D220</f>
        <v>0</v>
      </c>
      <c r="E219" s="80">
        <f>E220</f>
        <v>0</v>
      </c>
      <c r="F219" s="24"/>
      <c r="G219" s="116">
        <f t="shared" si="6"/>
        <v>0</v>
      </c>
      <c r="H219" s="117">
        <f t="shared" si="7"/>
        <v>0</v>
      </c>
    </row>
    <row r="220" spans="1:8" ht="12.75">
      <c r="A220" s="78" t="s">
        <v>384</v>
      </c>
      <c r="B220" s="72" t="s">
        <v>160</v>
      </c>
      <c r="C220" s="80">
        <v>180000</v>
      </c>
      <c r="D220" s="79">
        <v>0</v>
      </c>
      <c r="E220" s="80">
        <v>0</v>
      </c>
      <c r="F220" s="24"/>
      <c r="G220" s="116">
        <f t="shared" si="6"/>
        <v>0</v>
      </c>
      <c r="H220" s="117">
        <f t="shared" si="7"/>
        <v>0</v>
      </c>
    </row>
    <row r="221" spans="1:8" ht="26.25">
      <c r="A221" s="78" t="s">
        <v>418</v>
      </c>
      <c r="B221" s="72" t="s">
        <v>359</v>
      </c>
      <c r="C221" s="80">
        <v>0</v>
      </c>
      <c r="D221" s="79">
        <v>-5920</v>
      </c>
      <c r="E221" s="80">
        <v>-5920</v>
      </c>
      <c r="F221" s="24"/>
      <c r="G221" s="116">
        <f t="shared" si="6"/>
        <v>-538.1818181818181</v>
      </c>
      <c r="H221" s="117">
        <f t="shared" si="7"/>
        <v>-6458.181818181818</v>
      </c>
    </row>
    <row r="222" spans="1:8" s="70" customFormat="1" ht="13.5">
      <c r="A222" s="76" t="s">
        <v>177</v>
      </c>
      <c r="B222" s="68" t="s">
        <v>178</v>
      </c>
      <c r="C222" s="83">
        <f>C223+C231+C233+C234</f>
        <v>52405000</v>
      </c>
      <c r="D222" s="83">
        <f>D223+D231+D233+D234</f>
        <v>32951965</v>
      </c>
      <c r="E222" s="83">
        <f>E223+E231+E233+E234</f>
        <v>39413591</v>
      </c>
      <c r="F222" s="25"/>
      <c r="G222" s="116">
        <f aca="true" t="shared" si="9" ref="G222:G288">D222/11</f>
        <v>2995633.1818181816</v>
      </c>
      <c r="H222" s="117">
        <f aca="true" t="shared" si="10" ref="H222:H288">G222*12</f>
        <v>35947598.18181818</v>
      </c>
    </row>
    <row r="223" spans="1:8" ht="12.75">
      <c r="A223" s="78" t="s">
        <v>301</v>
      </c>
      <c r="B223" s="72" t="s">
        <v>143</v>
      </c>
      <c r="C223" s="80">
        <f>C224+C225+C229+C230+C228+C226+C227</f>
        <v>47038000</v>
      </c>
      <c r="D223" s="80">
        <f>D224+D225+D229+D230+D228+D226+D227</f>
        <v>31881881</v>
      </c>
      <c r="E223" s="80">
        <f>E224+E225+E229+E230+E228+E226+E227</f>
        <v>38097000</v>
      </c>
      <c r="F223" s="24"/>
      <c r="G223" s="116">
        <f t="shared" si="9"/>
        <v>2898352.8181818184</v>
      </c>
      <c r="H223" s="117">
        <f t="shared" si="10"/>
        <v>34780233.81818182</v>
      </c>
    </row>
    <row r="224" spans="1:8" ht="12.75">
      <c r="A224" s="78" t="s">
        <v>144</v>
      </c>
      <c r="B224" s="72" t="s">
        <v>145</v>
      </c>
      <c r="C224" s="80">
        <v>10197000</v>
      </c>
      <c r="D224" s="79">
        <v>9072671</v>
      </c>
      <c r="E224" s="80">
        <v>10197000</v>
      </c>
      <c r="F224" s="24"/>
      <c r="G224" s="116">
        <f t="shared" si="9"/>
        <v>824788.2727272727</v>
      </c>
      <c r="H224" s="117">
        <f t="shared" si="10"/>
        <v>9897459.272727273</v>
      </c>
    </row>
    <row r="225" spans="1:8" ht="12.75">
      <c r="A225" s="78" t="s">
        <v>146</v>
      </c>
      <c r="B225" s="72" t="s">
        <v>147</v>
      </c>
      <c r="C225" s="80">
        <v>14451000</v>
      </c>
      <c r="D225" s="79">
        <v>8183818</v>
      </c>
      <c r="E225" s="80">
        <v>10000000</v>
      </c>
      <c r="F225" s="24"/>
      <c r="G225" s="116">
        <f t="shared" si="9"/>
        <v>743983.4545454546</v>
      </c>
      <c r="H225" s="117">
        <f t="shared" si="10"/>
        <v>8927801.454545455</v>
      </c>
    </row>
    <row r="226" spans="1:8" ht="12.75" hidden="1">
      <c r="A226" s="78" t="s">
        <v>371</v>
      </c>
      <c r="B226" s="72" t="s">
        <v>372</v>
      </c>
      <c r="C226" s="80"/>
      <c r="D226" s="79"/>
      <c r="E226" s="80"/>
      <c r="F226" s="24"/>
      <c r="G226" s="116">
        <f t="shared" si="9"/>
        <v>0</v>
      </c>
      <c r="H226" s="117">
        <f t="shared" si="10"/>
        <v>0</v>
      </c>
    </row>
    <row r="227" spans="1:8" ht="29.25" customHeight="1">
      <c r="A227" s="78" t="s">
        <v>472</v>
      </c>
      <c r="B227" s="102" t="s">
        <v>372</v>
      </c>
      <c r="C227" s="80">
        <v>7900000</v>
      </c>
      <c r="D227" s="79">
        <v>7280000</v>
      </c>
      <c r="E227" s="80">
        <v>7900000</v>
      </c>
      <c r="F227" s="24"/>
      <c r="G227" s="116">
        <f t="shared" si="9"/>
        <v>661818.1818181818</v>
      </c>
      <c r="H227" s="117">
        <f t="shared" si="10"/>
        <v>7941818.181818182</v>
      </c>
    </row>
    <row r="228" spans="1:8" ht="12.75" hidden="1">
      <c r="A228" s="78" t="s">
        <v>311</v>
      </c>
      <c r="B228" s="72" t="s">
        <v>154</v>
      </c>
      <c r="C228" s="80"/>
      <c r="D228" s="79"/>
      <c r="E228" s="80"/>
      <c r="F228" s="24"/>
      <c r="G228" s="116">
        <f t="shared" si="9"/>
        <v>0</v>
      </c>
      <c r="H228" s="117">
        <f t="shared" si="10"/>
        <v>0</v>
      </c>
    </row>
    <row r="229" spans="1:8" ht="26.25" hidden="1">
      <c r="A229" s="78" t="s">
        <v>377</v>
      </c>
      <c r="B229" s="102" t="s">
        <v>378</v>
      </c>
      <c r="C229" s="80"/>
      <c r="D229" s="79"/>
      <c r="E229" s="80"/>
      <c r="F229" s="24"/>
      <c r="G229" s="116">
        <f t="shared" si="9"/>
        <v>0</v>
      </c>
      <c r="H229" s="117">
        <f t="shared" si="10"/>
        <v>0</v>
      </c>
    </row>
    <row r="230" spans="1:8" ht="12.75">
      <c r="A230" s="78" t="s">
        <v>385</v>
      </c>
      <c r="B230" s="72" t="s">
        <v>158</v>
      </c>
      <c r="C230" s="80">
        <v>14490000</v>
      </c>
      <c r="D230" s="79">
        <v>7345392</v>
      </c>
      <c r="E230" s="80">
        <v>10000000</v>
      </c>
      <c r="F230" s="24"/>
      <c r="G230" s="116">
        <f t="shared" si="9"/>
        <v>667762.9090909091</v>
      </c>
      <c r="H230" s="117">
        <f t="shared" si="10"/>
        <v>8013154.909090908</v>
      </c>
    </row>
    <row r="231" spans="1:8" ht="12.75">
      <c r="A231" s="78" t="s">
        <v>305</v>
      </c>
      <c r="B231" s="72" t="s">
        <v>159</v>
      </c>
      <c r="C231" s="80">
        <f>C232</f>
        <v>5367000</v>
      </c>
      <c r="D231" s="80">
        <f>D232</f>
        <v>1353493</v>
      </c>
      <c r="E231" s="80">
        <f>E232</f>
        <v>1600000</v>
      </c>
      <c r="F231" s="24"/>
      <c r="G231" s="116">
        <f t="shared" si="9"/>
        <v>123044.81818181818</v>
      </c>
      <c r="H231" s="117">
        <f t="shared" si="10"/>
        <v>1476537.8181818181</v>
      </c>
    </row>
    <row r="232" spans="1:8" ht="12.75">
      <c r="A232" s="78" t="s">
        <v>384</v>
      </c>
      <c r="B232" s="72" t="s">
        <v>160</v>
      </c>
      <c r="C232" s="80">
        <v>5367000</v>
      </c>
      <c r="D232" s="79">
        <v>1353493</v>
      </c>
      <c r="E232" s="80">
        <v>1600000</v>
      </c>
      <c r="F232" s="24"/>
      <c r="G232" s="116">
        <f t="shared" si="9"/>
        <v>123044.81818181818</v>
      </c>
      <c r="H232" s="117">
        <f t="shared" si="10"/>
        <v>1476537.8181818181</v>
      </c>
    </row>
    <row r="233" spans="1:8" ht="26.25" hidden="1">
      <c r="A233" s="78" t="s">
        <v>163</v>
      </c>
      <c r="B233" s="72" t="s">
        <v>164</v>
      </c>
      <c r="C233" s="80"/>
      <c r="D233" s="79"/>
      <c r="E233" s="80"/>
      <c r="F233" s="24"/>
      <c r="G233" s="116">
        <f t="shared" si="9"/>
        <v>0</v>
      </c>
      <c r="H233" s="117">
        <f t="shared" si="10"/>
        <v>0</v>
      </c>
    </row>
    <row r="234" spans="1:8" ht="26.25">
      <c r="A234" s="78" t="s">
        <v>418</v>
      </c>
      <c r="B234" s="72" t="s">
        <v>359</v>
      </c>
      <c r="C234" s="80">
        <v>0</v>
      </c>
      <c r="D234" s="79">
        <v>-283409</v>
      </c>
      <c r="E234" s="80">
        <v>-283409</v>
      </c>
      <c r="F234" s="24"/>
      <c r="G234" s="116">
        <f t="shared" si="9"/>
        <v>-25764.454545454544</v>
      </c>
      <c r="H234" s="117">
        <f t="shared" si="10"/>
        <v>-309173.45454545453</v>
      </c>
    </row>
    <row r="235" spans="1:8" s="70" customFormat="1" ht="13.5">
      <c r="A235" s="76" t="s">
        <v>179</v>
      </c>
      <c r="B235" s="68" t="s">
        <v>180</v>
      </c>
      <c r="C235" s="83">
        <f>SUM(C237+C238+C239+C242+C243+C244+C246)</f>
        <v>57173000</v>
      </c>
      <c r="D235" s="83">
        <f>SUM(D237+D238+D239+D242+D243+D244+D246)+D248</f>
        <v>47238543</v>
      </c>
      <c r="E235" s="83">
        <f>SUM(E237+E238+E239+E242+E243+E244+E246+E248)</f>
        <v>53696539</v>
      </c>
      <c r="F235" s="25"/>
      <c r="G235" s="116">
        <f t="shared" si="9"/>
        <v>4294413</v>
      </c>
      <c r="H235" s="117">
        <f t="shared" si="10"/>
        <v>51532956</v>
      </c>
    </row>
    <row r="236" spans="1:8" ht="12.75">
      <c r="A236" s="78" t="s">
        <v>306</v>
      </c>
      <c r="B236" s="72" t="s">
        <v>143</v>
      </c>
      <c r="C236" s="80">
        <f>C237+C238+C239+C240+C242+C243+C244</f>
        <v>56747000</v>
      </c>
      <c r="D236" s="79">
        <f>D237+D238+D239+D240+D242+D243+D244</f>
        <v>47205315</v>
      </c>
      <c r="E236" s="80">
        <f>E237+E238+E239+E240+E242+E243+E244</f>
        <v>53609000</v>
      </c>
      <c r="F236" s="24"/>
      <c r="G236" s="116">
        <f t="shared" si="9"/>
        <v>4291392.2727272725</v>
      </c>
      <c r="H236" s="117">
        <f t="shared" si="10"/>
        <v>51496707.272727266</v>
      </c>
    </row>
    <row r="237" spans="1:8" ht="12.75">
      <c r="A237" s="78" t="s">
        <v>390</v>
      </c>
      <c r="B237" s="72" t="s">
        <v>145</v>
      </c>
      <c r="C237" s="80">
        <v>22823000</v>
      </c>
      <c r="D237" s="80">
        <v>20391687</v>
      </c>
      <c r="E237" s="80">
        <v>22823000</v>
      </c>
      <c r="F237" s="24"/>
      <c r="G237" s="116">
        <f t="shared" si="9"/>
        <v>1853789.7272727273</v>
      </c>
      <c r="H237" s="117">
        <f t="shared" si="10"/>
        <v>22245476.727272727</v>
      </c>
    </row>
    <row r="238" spans="1:8" ht="12.75">
      <c r="A238" s="78" t="s">
        <v>391</v>
      </c>
      <c r="B238" s="72" t="s">
        <v>147</v>
      </c>
      <c r="C238" s="80">
        <v>5543000</v>
      </c>
      <c r="D238" s="79">
        <v>3501846</v>
      </c>
      <c r="E238" s="80">
        <v>4500000</v>
      </c>
      <c r="F238" s="24"/>
      <c r="G238" s="116">
        <f t="shared" si="9"/>
        <v>318349.63636363635</v>
      </c>
      <c r="H238" s="117">
        <f t="shared" si="10"/>
        <v>3820195.6363636362</v>
      </c>
    </row>
    <row r="239" spans="1:8" ht="12.75">
      <c r="A239" s="78" t="s">
        <v>389</v>
      </c>
      <c r="B239" s="72" t="s">
        <v>331</v>
      </c>
      <c r="C239" s="80">
        <v>350000</v>
      </c>
      <c r="D239" s="79">
        <v>277824</v>
      </c>
      <c r="E239" s="80">
        <v>350000</v>
      </c>
      <c r="F239" s="24"/>
      <c r="G239" s="116">
        <f t="shared" si="9"/>
        <v>25256.727272727272</v>
      </c>
      <c r="H239" s="117">
        <f t="shared" si="10"/>
        <v>303080.7272727273</v>
      </c>
    </row>
    <row r="240" spans="1:8" ht="12.75" hidden="1">
      <c r="A240" s="78" t="s">
        <v>307</v>
      </c>
      <c r="B240" s="72" t="s">
        <v>154</v>
      </c>
      <c r="C240" s="80"/>
      <c r="D240" s="79"/>
      <c r="E240" s="80"/>
      <c r="F240" s="24"/>
      <c r="G240" s="116">
        <f t="shared" si="9"/>
        <v>0</v>
      </c>
      <c r="H240" s="117">
        <f t="shared" si="10"/>
        <v>0</v>
      </c>
    </row>
    <row r="241" spans="1:8" ht="12" customHeight="1" hidden="1">
      <c r="A241" s="78" t="s">
        <v>308</v>
      </c>
      <c r="B241" s="72" t="s">
        <v>155</v>
      </c>
      <c r="C241" s="80"/>
      <c r="D241" s="79"/>
      <c r="E241" s="80"/>
      <c r="F241" s="24"/>
      <c r="G241" s="116">
        <f t="shared" si="9"/>
        <v>0</v>
      </c>
      <c r="H241" s="117">
        <f t="shared" si="10"/>
        <v>0</v>
      </c>
    </row>
    <row r="242" spans="1:8" ht="12.75">
      <c r="A242" s="78" t="s">
        <v>156</v>
      </c>
      <c r="B242" s="72" t="s">
        <v>157</v>
      </c>
      <c r="C242" s="80">
        <v>20936000</v>
      </c>
      <c r="D242" s="79">
        <v>18850971</v>
      </c>
      <c r="E242" s="80">
        <v>20936000</v>
      </c>
      <c r="F242" s="24"/>
      <c r="G242" s="116">
        <f t="shared" si="9"/>
        <v>1713724.6363636365</v>
      </c>
      <c r="H242" s="117">
        <f t="shared" si="10"/>
        <v>20564695.636363637</v>
      </c>
    </row>
    <row r="243" spans="1:8" ht="26.25">
      <c r="A243" s="78" t="s">
        <v>414</v>
      </c>
      <c r="B243" s="72" t="s">
        <v>378</v>
      </c>
      <c r="C243" s="80">
        <v>2364000</v>
      </c>
      <c r="D243" s="79">
        <v>183287</v>
      </c>
      <c r="E243" s="80">
        <v>500000</v>
      </c>
      <c r="F243" s="24">
        <f aca="true" t="shared" si="11" ref="F243:F288">E243/D243*100</f>
        <v>272.79621577089483</v>
      </c>
      <c r="G243" s="116">
        <f t="shared" si="9"/>
        <v>16662.454545454544</v>
      </c>
      <c r="H243" s="117">
        <f t="shared" si="10"/>
        <v>199949.45454545453</v>
      </c>
    </row>
    <row r="244" spans="1:8" ht="12.75">
      <c r="A244" s="78" t="s">
        <v>385</v>
      </c>
      <c r="B244" s="72" t="s">
        <v>340</v>
      </c>
      <c r="C244" s="80">
        <v>4731000</v>
      </c>
      <c r="D244" s="79">
        <v>3999700</v>
      </c>
      <c r="E244" s="80">
        <v>4500000</v>
      </c>
      <c r="F244" s="24">
        <f t="shared" si="11"/>
        <v>112.50843813285995</v>
      </c>
      <c r="G244" s="116">
        <f t="shared" si="9"/>
        <v>363609.0909090909</v>
      </c>
      <c r="H244" s="117">
        <f t="shared" si="10"/>
        <v>4363309.090909091</v>
      </c>
    </row>
    <row r="245" spans="1:8" ht="12.75" customHeight="1">
      <c r="A245" s="78" t="s">
        <v>309</v>
      </c>
      <c r="B245" s="72" t="s">
        <v>159</v>
      </c>
      <c r="C245" s="80">
        <f>C246</f>
        <v>426000</v>
      </c>
      <c r="D245" s="80">
        <f>D246</f>
        <v>371689</v>
      </c>
      <c r="E245" s="80">
        <f>E246</f>
        <v>426000</v>
      </c>
      <c r="F245" s="24">
        <f t="shared" si="11"/>
        <v>114.61194708479401</v>
      </c>
      <c r="G245" s="116">
        <f t="shared" si="9"/>
        <v>33789.90909090909</v>
      </c>
      <c r="H245" s="117">
        <f t="shared" si="10"/>
        <v>405478.90909090906</v>
      </c>
    </row>
    <row r="246" spans="1:8" ht="12.75">
      <c r="A246" s="78" t="s">
        <v>384</v>
      </c>
      <c r="B246" s="72" t="s">
        <v>160</v>
      </c>
      <c r="C246" s="80">
        <v>426000</v>
      </c>
      <c r="D246" s="79">
        <v>371689</v>
      </c>
      <c r="E246" s="80">
        <v>426000</v>
      </c>
      <c r="F246" s="24">
        <f t="shared" si="11"/>
        <v>114.61194708479401</v>
      </c>
      <c r="G246" s="116">
        <f t="shared" si="9"/>
        <v>33789.90909090909</v>
      </c>
      <c r="H246" s="117">
        <f t="shared" si="10"/>
        <v>405478.90909090906</v>
      </c>
    </row>
    <row r="247" spans="1:8" ht="26.25" hidden="1">
      <c r="A247" s="78" t="s">
        <v>163</v>
      </c>
      <c r="B247" s="72" t="s">
        <v>164</v>
      </c>
      <c r="C247" s="80"/>
      <c r="D247" s="79"/>
      <c r="E247" s="80"/>
      <c r="F247" s="24" t="e">
        <f t="shared" si="11"/>
        <v>#DIV/0!</v>
      </c>
      <c r="G247" s="116">
        <f t="shared" si="9"/>
        <v>0</v>
      </c>
      <c r="H247" s="117">
        <f t="shared" si="10"/>
        <v>0</v>
      </c>
    </row>
    <row r="248" spans="1:8" ht="26.25">
      <c r="A248" s="78" t="s">
        <v>418</v>
      </c>
      <c r="B248" s="72" t="s">
        <v>359</v>
      </c>
      <c r="C248" s="80">
        <v>0</v>
      </c>
      <c r="D248" s="79">
        <v>-338461</v>
      </c>
      <c r="E248" s="80">
        <v>-338461</v>
      </c>
      <c r="F248" s="24">
        <f t="shared" si="11"/>
        <v>100</v>
      </c>
      <c r="G248" s="116">
        <f t="shared" si="9"/>
        <v>-30769.18181818182</v>
      </c>
      <c r="H248" s="117">
        <f t="shared" si="10"/>
        <v>-369230.1818181818</v>
      </c>
    </row>
    <row r="249" spans="1:8" s="70" customFormat="1" ht="13.5">
      <c r="A249" s="118" t="s">
        <v>181</v>
      </c>
      <c r="B249" s="68" t="s">
        <v>182</v>
      </c>
      <c r="C249" s="83">
        <f>C250+C256+C259</f>
        <v>96406000</v>
      </c>
      <c r="D249" s="83">
        <f>D250+D256+D259</f>
        <v>51498612</v>
      </c>
      <c r="E249" s="83">
        <f>E250+E256+E259</f>
        <v>58856510</v>
      </c>
      <c r="F249" s="25">
        <f t="shared" si="11"/>
        <v>114.28756565322576</v>
      </c>
      <c r="G249" s="116">
        <f t="shared" si="9"/>
        <v>4681692</v>
      </c>
      <c r="H249" s="117">
        <f t="shared" si="10"/>
        <v>56180304</v>
      </c>
    </row>
    <row r="250" spans="1:8" ht="12.75">
      <c r="A250" s="78" t="s">
        <v>310</v>
      </c>
      <c r="B250" s="72" t="s">
        <v>143</v>
      </c>
      <c r="C250" s="80">
        <f>C251+C252+C253+C254+C255</f>
        <v>72204000</v>
      </c>
      <c r="D250" s="80">
        <f>D251+D252+D253+D254+D255</f>
        <v>40934197</v>
      </c>
      <c r="E250" s="80">
        <f>E251+E252+E253+E254+E255</f>
        <v>46050000</v>
      </c>
      <c r="F250" s="24">
        <f t="shared" si="11"/>
        <v>112.49762637337189</v>
      </c>
      <c r="G250" s="116">
        <f t="shared" si="9"/>
        <v>3721290.6363636362</v>
      </c>
      <c r="H250" s="117">
        <f t="shared" si="10"/>
        <v>44655487.63636363</v>
      </c>
    </row>
    <row r="251" spans="1:8" ht="12.75">
      <c r="A251" s="78" t="s">
        <v>144</v>
      </c>
      <c r="B251" s="72" t="s">
        <v>145</v>
      </c>
      <c r="C251" s="80">
        <v>11017000</v>
      </c>
      <c r="D251" s="79">
        <v>9758307</v>
      </c>
      <c r="E251" s="80">
        <v>11000000</v>
      </c>
      <c r="F251" s="24">
        <f t="shared" si="11"/>
        <v>112.72447157073455</v>
      </c>
      <c r="G251" s="116">
        <f t="shared" si="9"/>
        <v>887118.8181818182</v>
      </c>
      <c r="H251" s="117">
        <f t="shared" si="10"/>
        <v>10645425.818181818</v>
      </c>
    </row>
    <row r="252" spans="1:8" ht="12.75">
      <c r="A252" s="78" t="s">
        <v>146</v>
      </c>
      <c r="B252" s="72" t="s">
        <v>147</v>
      </c>
      <c r="C252" s="80">
        <v>41997000</v>
      </c>
      <c r="D252" s="79">
        <v>23549180</v>
      </c>
      <c r="E252" s="130">
        <v>27000000</v>
      </c>
      <c r="F252" s="24">
        <f t="shared" si="11"/>
        <v>114.65367371602748</v>
      </c>
      <c r="G252" s="116">
        <f t="shared" si="9"/>
        <v>2140834.5454545454</v>
      </c>
      <c r="H252" s="117">
        <f t="shared" si="10"/>
        <v>25690014.545454547</v>
      </c>
    </row>
    <row r="253" spans="1:8" ht="12.75" hidden="1">
      <c r="A253" s="78" t="s">
        <v>311</v>
      </c>
      <c r="B253" s="72" t="s">
        <v>154</v>
      </c>
      <c r="C253" s="80"/>
      <c r="D253" s="79"/>
      <c r="E253" s="80"/>
      <c r="F253" s="24" t="e">
        <f t="shared" si="11"/>
        <v>#DIV/0!</v>
      </c>
      <c r="G253" s="116">
        <f t="shared" si="9"/>
        <v>0</v>
      </c>
      <c r="H253" s="117">
        <f t="shared" si="10"/>
        <v>0</v>
      </c>
    </row>
    <row r="254" spans="1:8" ht="26.25">
      <c r="A254" s="29" t="s">
        <v>441</v>
      </c>
      <c r="B254" s="102" t="s">
        <v>378</v>
      </c>
      <c r="C254" s="80">
        <v>18978000</v>
      </c>
      <c r="D254" s="79">
        <v>7616560</v>
      </c>
      <c r="E254" s="80">
        <v>8000000</v>
      </c>
      <c r="F254" s="24">
        <f t="shared" si="11"/>
        <v>105.03429369689204</v>
      </c>
      <c r="G254" s="116">
        <f t="shared" si="9"/>
        <v>692414.5454545454</v>
      </c>
      <c r="H254" s="117">
        <f t="shared" si="10"/>
        <v>8308974.545454545</v>
      </c>
    </row>
    <row r="255" spans="1:8" ht="12.75">
      <c r="A255" s="78" t="s">
        <v>385</v>
      </c>
      <c r="B255" s="102" t="s">
        <v>340</v>
      </c>
      <c r="C255" s="80">
        <v>212000</v>
      </c>
      <c r="D255" s="79">
        <v>10150</v>
      </c>
      <c r="E255" s="80">
        <v>50000</v>
      </c>
      <c r="F255" s="24">
        <f t="shared" si="11"/>
        <v>492.6108374384237</v>
      </c>
      <c r="G255" s="116">
        <f t="shared" si="9"/>
        <v>922.7272727272727</v>
      </c>
      <c r="H255" s="117">
        <f t="shared" si="10"/>
        <v>11072.727272727272</v>
      </c>
    </row>
    <row r="256" spans="1:8" ht="12.75">
      <c r="A256" s="78" t="s">
        <v>312</v>
      </c>
      <c r="B256" s="72" t="s">
        <v>159</v>
      </c>
      <c r="C256" s="80">
        <f>C257</f>
        <v>24202000</v>
      </c>
      <c r="D256" s="80">
        <f>D257</f>
        <v>10757905</v>
      </c>
      <c r="E256" s="80">
        <f>E257</f>
        <v>13000000</v>
      </c>
      <c r="F256" s="24">
        <f t="shared" si="11"/>
        <v>120.84137199575568</v>
      </c>
      <c r="G256" s="116">
        <f t="shared" si="9"/>
        <v>977991.3636363636</v>
      </c>
      <c r="H256" s="117">
        <f t="shared" si="10"/>
        <v>11735896.363636363</v>
      </c>
    </row>
    <row r="257" spans="1:8" ht="12.75">
      <c r="A257" s="78" t="s">
        <v>384</v>
      </c>
      <c r="B257" s="72" t="s">
        <v>160</v>
      </c>
      <c r="C257" s="80">
        <v>24202000</v>
      </c>
      <c r="D257" s="79">
        <v>10757905</v>
      </c>
      <c r="E257" s="80">
        <v>13000000</v>
      </c>
      <c r="F257" s="24">
        <f t="shared" si="11"/>
        <v>120.84137199575568</v>
      </c>
      <c r="G257" s="116">
        <f t="shared" si="9"/>
        <v>977991.3636363636</v>
      </c>
      <c r="H257" s="117">
        <f t="shared" si="10"/>
        <v>11735896.363636363</v>
      </c>
    </row>
    <row r="258" spans="1:8" ht="26.25" hidden="1">
      <c r="A258" s="78" t="s">
        <v>163</v>
      </c>
      <c r="B258" s="72" t="s">
        <v>164</v>
      </c>
      <c r="C258" s="80"/>
      <c r="D258" s="79"/>
      <c r="E258" s="80"/>
      <c r="F258" s="24" t="e">
        <f t="shared" si="11"/>
        <v>#DIV/0!</v>
      </c>
      <c r="G258" s="116">
        <f t="shared" si="9"/>
        <v>0</v>
      </c>
      <c r="H258" s="117">
        <f t="shared" si="10"/>
        <v>0</v>
      </c>
    </row>
    <row r="259" spans="1:8" ht="26.25">
      <c r="A259" s="78" t="s">
        <v>418</v>
      </c>
      <c r="B259" s="72" t="s">
        <v>359</v>
      </c>
      <c r="C259" s="80">
        <v>0</v>
      </c>
      <c r="D259" s="79">
        <v>-193490</v>
      </c>
      <c r="E259" s="80">
        <v>-193490</v>
      </c>
      <c r="F259" s="24">
        <f t="shared" si="11"/>
        <v>100</v>
      </c>
      <c r="G259" s="116">
        <f t="shared" si="9"/>
        <v>-17590</v>
      </c>
      <c r="H259" s="117">
        <f t="shared" si="10"/>
        <v>-211080</v>
      </c>
    </row>
    <row r="260" spans="1:8" s="70" customFormat="1" ht="13.5">
      <c r="A260" s="76" t="s">
        <v>183</v>
      </c>
      <c r="B260" s="68" t="s">
        <v>184</v>
      </c>
      <c r="C260" s="83">
        <f>C261+C267</f>
        <v>59153000</v>
      </c>
      <c r="D260" s="83">
        <f>D261+D267+D269</f>
        <v>42316723</v>
      </c>
      <c r="E260" s="83">
        <f>E261+E267+E269</f>
        <v>50111438</v>
      </c>
      <c r="F260" s="25">
        <f t="shared" si="11"/>
        <v>118.41994003174585</v>
      </c>
      <c r="G260" s="116">
        <f t="shared" si="9"/>
        <v>3846974.8181818184</v>
      </c>
      <c r="H260" s="117">
        <f t="shared" si="10"/>
        <v>46163697.81818182</v>
      </c>
    </row>
    <row r="261" spans="1:8" ht="12.75">
      <c r="A261" s="78" t="s">
        <v>298</v>
      </c>
      <c r="B261" s="72" t="s">
        <v>143</v>
      </c>
      <c r="C261" s="80">
        <f>C263+C264+C265+C266+C262</f>
        <v>56627000</v>
      </c>
      <c r="D261" s="80">
        <f>D263+D264+D265+D266+D262</f>
        <v>42942593</v>
      </c>
      <c r="E261" s="80">
        <f>E263+E264+E265+E266+E262</f>
        <v>50329850</v>
      </c>
      <c r="F261" s="24">
        <f t="shared" si="11"/>
        <v>117.20263375804996</v>
      </c>
      <c r="G261" s="116">
        <f t="shared" si="9"/>
        <v>3903872.090909091</v>
      </c>
      <c r="H261" s="117">
        <f t="shared" si="10"/>
        <v>46846465.09090909</v>
      </c>
    </row>
    <row r="262" spans="1:8" ht="12.75">
      <c r="A262" s="78" t="s">
        <v>144</v>
      </c>
      <c r="B262" s="72" t="s">
        <v>145</v>
      </c>
      <c r="C262" s="80">
        <v>831000</v>
      </c>
      <c r="D262" s="79">
        <v>632370</v>
      </c>
      <c r="E262" s="80">
        <v>750000</v>
      </c>
      <c r="F262" s="24"/>
      <c r="G262" s="116"/>
      <c r="H262" s="117"/>
    </row>
    <row r="263" spans="1:8" ht="12.75">
      <c r="A263" s="78" t="s">
        <v>146</v>
      </c>
      <c r="B263" s="72" t="s">
        <v>147</v>
      </c>
      <c r="C263" s="80">
        <v>50725000</v>
      </c>
      <c r="D263" s="79">
        <v>40735950</v>
      </c>
      <c r="E263" s="80">
        <v>48000000</v>
      </c>
      <c r="F263" s="24">
        <f t="shared" si="11"/>
        <v>117.83203779462612</v>
      </c>
      <c r="G263" s="116">
        <f t="shared" si="9"/>
        <v>3703268.1818181816</v>
      </c>
      <c r="H263" s="117">
        <f t="shared" si="10"/>
        <v>44439218.18181818</v>
      </c>
    </row>
    <row r="264" spans="1:8" ht="26.25" hidden="1">
      <c r="A264" s="78" t="s">
        <v>383</v>
      </c>
      <c r="B264" s="72" t="s">
        <v>155</v>
      </c>
      <c r="C264" s="80"/>
      <c r="D264" s="79"/>
      <c r="E264" s="80"/>
      <c r="F264" s="24" t="e">
        <f t="shared" si="11"/>
        <v>#DIV/0!</v>
      </c>
      <c r="G264" s="116">
        <f t="shared" si="9"/>
        <v>0</v>
      </c>
      <c r="H264" s="117">
        <f t="shared" si="10"/>
        <v>0</v>
      </c>
    </row>
    <row r="265" spans="1:8" ht="26.25">
      <c r="A265" s="29" t="s">
        <v>441</v>
      </c>
      <c r="B265" s="72" t="s">
        <v>378</v>
      </c>
      <c r="C265" s="80">
        <v>4985000</v>
      </c>
      <c r="D265" s="79">
        <v>1564850</v>
      </c>
      <c r="E265" s="80">
        <v>1564850</v>
      </c>
      <c r="F265" s="24">
        <f t="shared" si="11"/>
        <v>100</v>
      </c>
      <c r="G265" s="116">
        <f t="shared" si="9"/>
        <v>142259.0909090909</v>
      </c>
      <c r="H265" s="117">
        <f t="shared" si="10"/>
        <v>1707109.0909090908</v>
      </c>
    </row>
    <row r="266" spans="1:8" ht="12.75">
      <c r="A266" s="78" t="s">
        <v>385</v>
      </c>
      <c r="B266" s="102" t="s">
        <v>340</v>
      </c>
      <c r="C266" s="80">
        <v>86000</v>
      </c>
      <c r="D266" s="79">
        <v>9423</v>
      </c>
      <c r="E266" s="80">
        <v>15000</v>
      </c>
      <c r="F266" s="24">
        <f t="shared" si="11"/>
        <v>159.1849729385546</v>
      </c>
      <c r="G266" s="116">
        <f t="shared" si="9"/>
        <v>856.6363636363636</v>
      </c>
      <c r="H266" s="117">
        <f t="shared" si="10"/>
        <v>10279.636363636364</v>
      </c>
    </row>
    <row r="267" spans="1:8" ht="12.75">
      <c r="A267" s="78" t="s">
        <v>264</v>
      </c>
      <c r="B267" s="72" t="s">
        <v>159</v>
      </c>
      <c r="C267" s="80">
        <f>C268</f>
        <v>2526000</v>
      </c>
      <c r="D267" s="80">
        <f>D268</f>
        <v>92542</v>
      </c>
      <c r="E267" s="80">
        <f>E268</f>
        <v>500000</v>
      </c>
      <c r="F267" s="24">
        <f t="shared" si="11"/>
        <v>540.2952173067364</v>
      </c>
      <c r="G267" s="116">
        <f t="shared" si="9"/>
        <v>8412.90909090909</v>
      </c>
      <c r="H267" s="117">
        <f t="shared" si="10"/>
        <v>100954.90909090909</v>
      </c>
    </row>
    <row r="268" spans="1:8" ht="12.75">
      <c r="A268" s="78" t="s">
        <v>384</v>
      </c>
      <c r="B268" s="72" t="s">
        <v>160</v>
      </c>
      <c r="C268" s="80">
        <v>2526000</v>
      </c>
      <c r="D268" s="79">
        <v>92542</v>
      </c>
      <c r="E268" s="80">
        <v>500000</v>
      </c>
      <c r="F268" s="24">
        <f t="shared" si="11"/>
        <v>540.2952173067364</v>
      </c>
      <c r="G268" s="116">
        <f t="shared" si="9"/>
        <v>8412.90909090909</v>
      </c>
      <c r="H268" s="117">
        <f t="shared" si="10"/>
        <v>100954.90909090909</v>
      </c>
    </row>
    <row r="269" spans="1:8" ht="26.25">
      <c r="A269" s="78" t="s">
        <v>418</v>
      </c>
      <c r="B269" s="102" t="s">
        <v>359</v>
      </c>
      <c r="C269" s="80"/>
      <c r="D269" s="79">
        <v>-718412</v>
      </c>
      <c r="E269" s="80">
        <v>-718412</v>
      </c>
      <c r="F269" s="24">
        <f t="shared" si="11"/>
        <v>100</v>
      </c>
      <c r="G269" s="116">
        <f t="shared" si="9"/>
        <v>-65310.181818181816</v>
      </c>
      <c r="H269" s="117">
        <f t="shared" si="10"/>
        <v>-783722.1818181818</v>
      </c>
    </row>
    <row r="270" spans="1:8" s="70" customFormat="1" ht="13.5">
      <c r="A270" s="76" t="s">
        <v>185</v>
      </c>
      <c r="B270" s="68" t="s">
        <v>186</v>
      </c>
      <c r="C270" s="83">
        <f>C271+C277+C279</f>
        <v>810000</v>
      </c>
      <c r="D270" s="83">
        <f>D271+D277+D279+D280</f>
        <v>101125</v>
      </c>
      <c r="E270" s="83">
        <f>E271+E277+E279</f>
        <v>300000</v>
      </c>
      <c r="F270" s="25">
        <f t="shared" si="11"/>
        <v>296.6625463535228</v>
      </c>
      <c r="G270" s="116">
        <f t="shared" si="9"/>
        <v>9193.181818181818</v>
      </c>
      <c r="H270" s="117">
        <f t="shared" si="10"/>
        <v>110318.18181818182</v>
      </c>
    </row>
    <row r="271" spans="1:8" ht="12.75">
      <c r="A271" s="78" t="s">
        <v>252</v>
      </c>
      <c r="B271" s="72" t="s">
        <v>143</v>
      </c>
      <c r="C271" s="80">
        <f>C272+C273+C274+C275+C276</f>
        <v>810000</v>
      </c>
      <c r="D271" s="80">
        <f>D272+D273+D274+D275+D276</f>
        <v>118910</v>
      </c>
      <c r="E271" s="80">
        <f>E272+E273+E274+E275+E276</f>
        <v>300000</v>
      </c>
      <c r="F271" s="24">
        <f t="shared" si="11"/>
        <v>252.29164914641325</v>
      </c>
      <c r="G271" s="116">
        <f t="shared" si="9"/>
        <v>10810</v>
      </c>
      <c r="H271" s="117">
        <f t="shared" si="10"/>
        <v>129720</v>
      </c>
    </row>
    <row r="272" spans="1:8" ht="12.75">
      <c r="A272" s="78" t="s">
        <v>146</v>
      </c>
      <c r="B272" s="72" t="s">
        <v>147</v>
      </c>
      <c r="C272" s="80">
        <v>810000</v>
      </c>
      <c r="D272" s="79">
        <v>118910</v>
      </c>
      <c r="E272" s="80">
        <v>300000</v>
      </c>
      <c r="F272" s="24">
        <f t="shared" si="11"/>
        <v>252.29164914641325</v>
      </c>
      <c r="G272" s="116">
        <f t="shared" si="9"/>
        <v>10810</v>
      </c>
      <c r="H272" s="117">
        <f t="shared" si="10"/>
        <v>129720</v>
      </c>
    </row>
    <row r="273" spans="1:8" ht="12.75" hidden="1">
      <c r="A273" s="78" t="s">
        <v>313</v>
      </c>
      <c r="B273" s="72" t="s">
        <v>154</v>
      </c>
      <c r="C273" s="80"/>
      <c r="D273" s="79"/>
      <c r="E273" s="80"/>
      <c r="F273" s="24" t="e">
        <f t="shared" si="11"/>
        <v>#DIV/0!</v>
      </c>
      <c r="G273" s="116">
        <f t="shared" si="9"/>
        <v>0</v>
      </c>
      <c r="H273" s="117">
        <f t="shared" si="10"/>
        <v>0</v>
      </c>
    </row>
    <row r="274" spans="1:8" ht="26.25" hidden="1">
      <c r="A274" s="78" t="s">
        <v>383</v>
      </c>
      <c r="B274" s="72" t="s">
        <v>155</v>
      </c>
      <c r="C274" s="80"/>
      <c r="D274" s="79"/>
      <c r="E274" s="80"/>
      <c r="F274" s="24" t="e">
        <f t="shared" si="11"/>
        <v>#DIV/0!</v>
      </c>
      <c r="G274" s="116">
        <f t="shared" si="9"/>
        <v>0</v>
      </c>
      <c r="H274" s="117">
        <f t="shared" si="10"/>
        <v>0</v>
      </c>
    </row>
    <row r="275" spans="1:8" ht="26.25" hidden="1">
      <c r="A275" s="78" t="s">
        <v>377</v>
      </c>
      <c r="B275" s="72" t="s">
        <v>378</v>
      </c>
      <c r="C275" s="80"/>
      <c r="D275" s="79"/>
      <c r="E275" s="80"/>
      <c r="F275" s="24" t="e">
        <f t="shared" si="11"/>
        <v>#DIV/0!</v>
      </c>
      <c r="G275" s="116">
        <f t="shared" si="9"/>
        <v>0</v>
      </c>
      <c r="H275" s="117">
        <f t="shared" si="10"/>
        <v>0</v>
      </c>
    </row>
    <row r="276" spans="1:8" ht="12.75" hidden="1">
      <c r="A276" s="78" t="s">
        <v>379</v>
      </c>
      <c r="B276" s="72" t="s">
        <v>340</v>
      </c>
      <c r="C276" s="80"/>
      <c r="D276" s="79"/>
      <c r="E276" s="80"/>
      <c r="F276" s="24" t="e">
        <f t="shared" si="11"/>
        <v>#DIV/0!</v>
      </c>
      <c r="G276" s="116">
        <f t="shared" si="9"/>
        <v>0</v>
      </c>
      <c r="H276" s="117">
        <f t="shared" si="10"/>
        <v>0</v>
      </c>
    </row>
    <row r="277" spans="1:8" ht="12.75" hidden="1">
      <c r="A277" s="78" t="s">
        <v>388</v>
      </c>
      <c r="B277" s="72" t="s">
        <v>357</v>
      </c>
      <c r="C277" s="80"/>
      <c r="D277" s="79"/>
      <c r="E277" s="80"/>
      <c r="F277" s="24" t="e">
        <f t="shared" si="11"/>
        <v>#DIV/0!</v>
      </c>
      <c r="G277" s="116">
        <f t="shared" si="9"/>
        <v>0</v>
      </c>
      <c r="H277" s="117">
        <f t="shared" si="10"/>
        <v>0</v>
      </c>
    </row>
    <row r="278" spans="1:8" ht="12.75" hidden="1">
      <c r="A278" s="78" t="s">
        <v>355</v>
      </c>
      <c r="B278" s="72" t="s">
        <v>160</v>
      </c>
      <c r="C278" s="80"/>
      <c r="D278" s="79"/>
      <c r="E278" s="80"/>
      <c r="F278" s="24" t="e">
        <f t="shared" si="11"/>
        <v>#DIV/0!</v>
      </c>
      <c r="G278" s="116">
        <f t="shared" si="9"/>
        <v>0</v>
      </c>
      <c r="H278" s="117">
        <f t="shared" si="10"/>
        <v>0</v>
      </c>
    </row>
    <row r="279" spans="1:8" ht="12.75" hidden="1">
      <c r="A279" s="78" t="s">
        <v>356</v>
      </c>
      <c r="B279" s="72" t="s">
        <v>334</v>
      </c>
      <c r="C279" s="80"/>
      <c r="D279" s="79"/>
      <c r="E279" s="80"/>
      <c r="F279" s="24" t="e">
        <f t="shared" si="11"/>
        <v>#DIV/0!</v>
      </c>
      <c r="G279" s="116">
        <f t="shared" si="9"/>
        <v>0</v>
      </c>
      <c r="H279" s="117">
        <f t="shared" si="10"/>
        <v>0</v>
      </c>
    </row>
    <row r="280" spans="1:8" ht="26.25">
      <c r="A280" s="78" t="s">
        <v>418</v>
      </c>
      <c r="B280" s="72" t="s">
        <v>359</v>
      </c>
      <c r="C280" s="80"/>
      <c r="D280" s="79">
        <v>-17785</v>
      </c>
      <c r="E280" s="80">
        <v>-17785</v>
      </c>
      <c r="F280" s="24"/>
      <c r="G280" s="116"/>
      <c r="H280" s="117"/>
    </row>
    <row r="281" spans="1:8" s="70" customFormat="1" ht="13.5" hidden="1">
      <c r="A281" s="76" t="s">
        <v>187</v>
      </c>
      <c r="B281" s="68" t="s">
        <v>188</v>
      </c>
      <c r="C281" s="83">
        <f>C282+C285</f>
        <v>0</v>
      </c>
      <c r="D281" s="77">
        <f>D282+D285</f>
        <v>0</v>
      </c>
      <c r="E281" s="83">
        <f>E282+E285</f>
        <v>0</v>
      </c>
      <c r="F281" s="24" t="e">
        <f t="shared" si="11"/>
        <v>#DIV/0!</v>
      </c>
      <c r="G281" s="116">
        <f t="shared" si="9"/>
        <v>0</v>
      </c>
      <c r="H281" s="117">
        <f t="shared" si="10"/>
        <v>0</v>
      </c>
    </row>
    <row r="282" spans="1:8" ht="12.75" hidden="1">
      <c r="A282" s="78" t="s">
        <v>314</v>
      </c>
      <c r="B282" s="72" t="s">
        <v>143</v>
      </c>
      <c r="C282" s="80">
        <f>C284+C283</f>
        <v>0</v>
      </c>
      <c r="D282" s="79">
        <f>D284+D283</f>
        <v>0</v>
      </c>
      <c r="E282" s="80">
        <f>E284+E283</f>
        <v>0</v>
      </c>
      <c r="F282" s="24" t="e">
        <f t="shared" si="11"/>
        <v>#DIV/0!</v>
      </c>
      <c r="G282" s="116">
        <f t="shared" si="9"/>
        <v>0</v>
      </c>
      <c r="H282" s="117">
        <f t="shared" si="10"/>
        <v>0</v>
      </c>
    </row>
    <row r="283" spans="1:8" ht="12.75" hidden="1">
      <c r="A283" s="78" t="s">
        <v>146</v>
      </c>
      <c r="B283" s="72" t="s">
        <v>147</v>
      </c>
      <c r="C283" s="80"/>
      <c r="D283" s="79"/>
      <c r="E283" s="80"/>
      <c r="F283" s="24" t="e">
        <f t="shared" si="11"/>
        <v>#DIV/0!</v>
      </c>
      <c r="G283" s="116">
        <f t="shared" si="9"/>
        <v>0</v>
      </c>
      <c r="H283" s="117">
        <f t="shared" si="10"/>
        <v>0</v>
      </c>
    </row>
    <row r="284" spans="1:8" ht="12.75" hidden="1">
      <c r="A284" s="78" t="s">
        <v>150</v>
      </c>
      <c r="B284" s="72" t="s">
        <v>151</v>
      </c>
      <c r="C284" s="80"/>
      <c r="D284" s="79"/>
      <c r="E284" s="80"/>
      <c r="F284" s="24" t="e">
        <f t="shared" si="11"/>
        <v>#DIV/0!</v>
      </c>
      <c r="G284" s="116">
        <f t="shared" si="9"/>
        <v>0</v>
      </c>
      <c r="H284" s="117">
        <f t="shared" si="10"/>
        <v>0</v>
      </c>
    </row>
    <row r="285" spans="1:8" ht="12.75" hidden="1">
      <c r="A285" s="78" t="s">
        <v>312</v>
      </c>
      <c r="B285" s="72" t="s">
        <v>159</v>
      </c>
      <c r="C285" s="80"/>
      <c r="D285" s="79"/>
      <c r="E285" s="80">
        <f>E286</f>
        <v>0</v>
      </c>
      <c r="F285" s="24" t="e">
        <f t="shared" si="11"/>
        <v>#DIV/0!</v>
      </c>
      <c r="G285" s="116">
        <f t="shared" si="9"/>
        <v>0</v>
      </c>
      <c r="H285" s="117">
        <f t="shared" si="10"/>
        <v>0</v>
      </c>
    </row>
    <row r="286" spans="1:8" ht="12.75" hidden="1">
      <c r="A286" s="78" t="s">
        <v>388</v>
      </c>
      <c r="B286" s="72" t="s">
        <v>160</v>
      </c>
      <c r="C286" s="80">
        <v>0</v>
      </c>
      <c r="D286" s="79">
        <v>0</v>
      </c>
      <c r="E286" s="80">
        <v>0</v>
      </c>
      <c r="F286" s="24" t="e">
        <f t="shared" si="11"/>
        <v>#DIV/0!</v>
      </c>
      <c r="G286" s="116">
        <f t="shared" si="9"/>
        <v>0</v>
      </c>
      <c r="H286" s="117">
        <f t="shared" si="10"/>
        <v>0</v>
      </c>
    </row>
    <row r="287" spans="1:8" s="70" customFormat="1" ht="13.5">
      <c r="A287" s="76" t="s">
        <v>189</v>
      </c>
      <c r="B287" s="68" t="s">
        <v>190</v>
      </c>
      <c r="C287" s="83">
        <f>C288+C295+C297+C299</f>
        <v>227077000</v>
      </c>
      <c r="D287" s="83">
        <f>D288+D295+D297+D299</f>
        <v>73182018</v>
      </c>
      <c r="E287" s="186">
        <f>SUM(E288+E295+E297+E299)</f>
        <v>141422818</v>
      </c>
      <c r="F287" s="25">
        <f t="shared" si="11"/>
        <v>193.2480435289445</v>
      </c>
      <c r="G287" s="116">
        <f t="shared" si="9"/>
        <v>6652910.7272727275</v>
      </c>
      <c r="H287" s="117">
        <f t="shared" si="10"/>
        <v>79834928.72727273</v>
      </c>
    </row>
    <row r="288" spans="1:8" ht="12.75">
      <c r="A288" s="78" t="s">
        <v>252</v>
      </c>
      <c r="B288" s="72" t="s">
        <v>143</v>
      </c>
      <c r="C288" s="80">
        <f>C289+C290+C291+C292+C293+C294</f>
        <v>204278000</v>
      </c>
      <c r="D288" s="80">
        <f>D289+D290+D291+D292+D293+D294</f>
        <v>68355219</v>
      </c>
      <c r="E288" s="187">
        <f>SUM(E289+E290+E293+E294)</f>
        <v>136020000</v>
      </c>
      <c r="F288" s="24">
        <f t="shared" si="11"/>
        <v>198.989926431221</v>
      </c>
      <c r="G288" s="116">
        <f t="shared" si="9"/>
        <v>6214110.818181818</v>
      </c>
      <c r="H288" s="117">
        <f t="shared" si="10"/>
        <v>74569329.81818181</v>
      </c>
    </row>
    <row r="289" spans="1:9" ht="12.75">
      <c r="A289" s="78" t="s">
        <v>146</v>
      </c>
      <c r="B289" s="72" t="s">
        <v>147</v>
      </c>
      <c r="C289" s="80">
        <v>36889000</v>
      </c>
      <c r="D289" s="79">
        <v>19710982</v>
      </c>
      <c r="E289" s="187">
        <v>25000000</v>
      </c>
      <c r="F289" s="24">
        <f aca="true" t="shared" si="12" ref="F289:F308">E289/D289*100</f>
        <v>126.83284881493981</v>
      </c>
      <c r="G289" s="116">
        <f aca="true" t="shared" si="13" ref="G289:G310">D289/11</f>
        <v>1791907.4545454546</v>
      </c>
      <c r="H289" s="117">
        <f aca="true" t="shared" si="14" ref="H289:H310">G289*12</f>
        <v>21502889.454545453</v>
      </c>
      <c r="I289" s="183"/>
    </row>
    <row r="290" spans="1:8" ht="12.75">
      <c r="A290" s="78" t="s">
        <v>150</v>
      </c>
      <c r="B290" s="72" t="s">
        <v>151</v>
      </c>
      <c r="C290" s="80">
        <v>35205000</v>
      </c>
      <c r="D290" s="79">
        <v>32181082</v>
      </c>
      <c r="E290" s="187">
        <v>35000000</v>
      </c>
      <c r="F290" s="24">
        <f t="shared" si="12"/>
        <v>108.75955009840874</v>
      </c>
      <c r="G290" s="116">
        <f t="shared" si="13"/>
        <v>2925552.909090909</v>
      </c>
      <c r="H290" s="117">
        <f t="shared" si="14"/>
        <v>35106634.90909091</v>
      </c>
    </row>
    <row r="291" spans="1:8" ht="12.75">
      <c r="A291" s="78" t="s">
        <v>311</v>
      </c>
      <c r="B291" s="72" t="s">
        <v>154</v>
      </c>
      <c r="C291" s="80">
        <v>500000</v>
      </c>
      <c r="D291" s="79">
        <v>0</v>
      </c>
      <c r="E291" s="187">
        <v>0</v>
      </c>
      <c r="F291" s="24" t="e">
        <f t="shared" si="12"/>
        <v>#DIV/0!</v>
      </c>
      <c r="G291" s="116">
        <f t="shared" si="13"/>
        <v>0</v>
      </c>
      <c r="H291" s="117">
        <f t="shared" si="14"/>
        <v>0</v>
      </c>
    </row>
    <row r="292" spans="1:8" ht="26.25" hidden="1">
      <c r="A292" s="78" t="s">
        <v>383</v>
      </c>
      <c r="B292" s="72" t="s">
        <v>155</v>
      </c>
      <c r="C292" s="80"/>
      <c r="D292" s="79"/>
      <c r="E292" s="187"/>
      <c r="F292" s="24" t="e">
        <f t="shared" si="12"/>
        <v>#DIV/0!</v>
      </c>
      <c r="G292" s="116">
        <f t="shared" si="13"/>
        <v>0</v>
      </c>
      <c r="H292" s="117">
        <f t="shared" si="14"/>
        <v>0</v>
      </c>
    </row>
    <row r="293" spans="1:8" ht="26.25">
      <c r="A293" s="29" t="s">
        <v>377</v>
      </c>
      <c r="B293" s="72" t="s">
        <v>378</v>
      </c>
      <c r="C293" s="80">
        <v>131484000</v>
      </c>
      <c r="D293" s="79">
        <v>16447846</v>
      </c>
      <c r="E293" s="187">
        <v>76000000</v>
      </c>
      <c r="F293" s="24">
        <f t="shared" si="12"/>
        <v>462.06658306504085</v>
      </c>
      <c r="G293" s="116">
        <f t="shared" si="13"/>
        <v>1495258.7272727273</v>
      </c>
      <c r="H293" s="117">
        <f t="shared" si="14"/>
        <v>17943104.727272727</v>
      </c>
    </row>
    <row r="294" spans="1:8" ht="12.75">
      <c r="A294" s="78" t="s">
        <v>385</v>
      </c>
      <c r="B294" s="102" t="s">
        <v>340</v>
      </c>
      <c r="C294" s="80">
        <v>200000</v>
      </c>
      <c r="D294" s="79">
        <v>15309</v>
      </c>
      <c r="E294" s="187">
        <v>20000</v>
      </c>
      <c r="F294" s="24">
        <f t="shared" si="12"/>
        <v>130.64210595074792</v>
      </c>
      <c r="G294" s="116">
        <f t="shared" si="13"/>
        <v>1391.7272727272727</v>
      </c>
      <c r="H294" s="117">
        <f t="shared" si="14"/>
        <v>16700.727272727272</v>
      </c>
    </row>
    <row r="295" spans="1:8" ht="12.75">
      <c r="A295" s="78" t="s">
        <v>264</v>
      </c>
      <c r="B295" s="72" t="s">
        <v>159</v>
      </c>
      <c r="C295" s="80">
        <f>C296</f>
        <v>19870000</v>
      </c>
      <c r="D295" s="80">
        <f>D296</f>
        <v>923981</v>
      </c>
      <c r="E295" s="187">
        <f>E296</f>
        <v>1500000</v>
      </c>
      <c r="F295" s="24">
        <f t="shared" si="12"/>
        <v>162.34100051840892</v>
      </c>
      <c r="G295" s="116">
        <f t="shared" si="13"/>
        <v>83998.27272727272</v>
      </c>
      <c r="H295" s="117">
        <f t="shared" si="14"/>
        <v>1007979.2727272727</v>
      </c>
    </row>
    <row r="296" spans="1:8" ht="12.75">
      <c r="A296" s="78" t="s">
        <v>384</v>
      </c>
      <c r="B296" s="72" t="s">
        <v>160</v>
      </c>
      <c r="C296" s="80">
        <v>19870000</v>
      </c>
      <c r="D296" s="79">
        <v>923981</v>
      </c>
      <c r="E296" s="187">
        <v>1500000</v>
      </c>
      <c r="F296" s="24">
        <f t="shared" si="12"/>
        <v>162.34100051840892</v>
      </c>
      <c r="G296" s="116">
        <f t="shared" si="13"/>
        <v>83998.27272727272</v>
      </c>
      <c r="H296" s="117">
        <f t="shared" si="14"/>
        <v>1007979.2727272727</v>
      </c>
    </row>
    <row r="297" spans="1:8" ht="12.75">
      <c r="A297" s="78" t="s">
        <v>315</v>
      </c>
      <c r="B297" s="72" t="s">
        <v>161</v>
      </c>
      <c r="C297" s="80">
        <f>C298</f>
        <v>8000000</v>
      </c>
      <c r="D297" s="80">
        <f>D298</f>
        <v>7966400</v>
      </c>
      <c r="E297" s="187">
        <f>E298</f>
        <v>7966400</v>
      </c>
      <c r="F297" s="24">
        <f t="shared" si="12"/>
        <v>100</v>
      </c>
      <c r="G297" s="116">
        <f t="shared" si="13"/>
        <v>724218.1818181818</v>
      </c>
      <c r="H297" s="117">
        <f t="shared" si="14"/>
        <v>8690618.181818182</v>
      </c>
    </row>
    <row r="298" spans="1:8" ht="12.75">
      <c r="A298" s="78" t="s">
        <v>387</v>
      </c>
      <c r="B298" s="72" t="s">
        <v>162</v>
      </c>
      <c r="C298" s="80">
        <v>8000000</v>
      </c>
      <c r="D298" s="79">
        <v>7966400</v>
      </c>
      <c r="E298" s="187">
        <v>7966400</v>
      </c>
      <c r="F298" s="24">
        <f t="shared" si="12"/>
        <v>100</v>
      </c>
      <c r="G298" s="116">
        <f t="shared" si="13"/>
        <v>724218.1818181818</v>
      </c>
      <c r="H298" s="117">
        <f t="shared" si="14"/>
        <v>8690618.181818182</v>
      </c>
    </row>
    <row r="299" spans="1:8" ht="33" customHeight="1">
      <c r="A299" s="78" t="s">
        <v>163</v>
      </c>
      <c r="B299" s="72" t="s">
        <v>164</v>
      </c>
      <c r="C299" s="80">
        <v>-5071000</v>
      </c>
      <c r="D299" s="79">
        <v>-4063582</v>
      </c>
      <c r="E299" s="187">
        <v>-4063582</v>
      </c>
      <c r="F299" s="24">
        <f t="shared" si="12"/>
        <v>100</v>
      </c>
      <c r="G299" s="116">
        <f t="shared" si="13"/>
        <v>-369416.54545454547</v>
      </c>
      <c r="H299" s="117">
        <f t="shared" si="14"/>
        <v>-4432998.545454546</v>
      </c>
    </row>
    <row r="300" spans="1:8" ht="13.5">
      <c r="A300" s="84" t="s">
        <v>322</v>
      </c>
      <c r="B300" s="178" t="s">
        <v>522</v>
      </c>
      <c r="C300" s="77">
        <f>C11-C148</f>
        <v>-28070000</v>
      </c>
      <c r="D300" s="77">
        <f>D11-D148</f>
        <v>39233185</v>
      </c>
      <c r="E300" s="83">
        <f>E11-E148</f>
        <v>5610441</v>
      </c>
      <c r="F300" s="24"/>
      <c r="G300" s="116">
        <f t="shared" si="13"/>
        <v>3566653.1818181816</v>
      </c>
      <c r="H300" s="117">
        <f t="shared" si="14"/>
        <v>42799838.18181818</v>
      </c>
    </row>
    <row r="301" spans="1:8" ht="27" customHeight="1" hidden="1">
      <c r="A301" s="85"/>
      <c r="B301" s="86"/>
      <c r="C301" s="87"/>
      <c r="D301" s="87"/>
      <c r="E301" s="131"/>
      <c r="F301" s="24"/>
      <c r="G301" s="116">
        <f t="shared" si="13"/>
        <v>0</v>
      </c>
      <c r="H301" s="117">
        <f t="shared" si="14"/>
        <v>0</v>
      </c>
    </row>
    <row r="302" spans="1:8" ht="12.75" hidden="1">
      <c r="A302" s="85"/>
      <c r="B302" s="86"/>
      <c r="C302" s="87"/>
      <c r="D302" s="87"/>
      <c r="E302" s="131"/>
      <c r="F302" s="24"/>
      <c r="G302" s="116">
        <f t="shared" si="13"/>
        <v>0</v>
      </c>
      <c r="H302" s="117">
        <f t="shared" si="14"/>
        <v>0</v>
      </c>
    </row>
    <row r="303" spans="1:8" ht="12.75" hidden="1">
      <c r="A303" s="85"/>
      <c r="B303" s="86"/>
      <c r="C303" s="87"/>
      <c r="D303" s="87"/>
      <c r="E303" s="131"/>
      <c r="F303" s="24"/>
      <c r="G303" s="116"/>
      <c r="H303" s="117"/>
    </row>
    <row r="304" spans="1:8" ht="12.75">
      <c r="A304" s="88" t="s">
        <v>350</v>
      </c>
      <c r="B304" s="89" t="s">
        <v>523</v>
      </c>
      <c r="C304" s="90">
        <v>458661000</v>
      </c>
      <c r="D304" s="91">
        <v>367989638</v>
      </c>
      <c r="E304" s="174">
        <v>399551934</v>
      </c>
      <c r="F304" s="24">
        <f t="shared" si="12"/>
        <v>108.57695237603401</v>
      </c>
      <c r="G304" s="116">
        <f t="shared" si="13"/>
        <v>33453603.454545453</v>
      </c>
      <c r="H304" s="117">
        <f t="shared" si="14"/>
        <v>401443241.45454544</v>
      </c>
    </row>
    <row r="305" spans="1:8" ht="12.75">
      <c r="A305" s="88" t="s">
        <v>351</v>
      </c>
      <c r="B305" s="179" t="s">
        <v>523</v>
      </c>
      <c r="C305" s="90">
        <v>458661000</v>
      </c>
      <c r="D305" s="91">
        <v>338952896</v>
      </c>
      <c r="E305" s="174">
        <v>393941493</v>
      </c>
      <c r="F305" s="24">
        <f t="shared" si="12"/>
        <v>116.22307926821784</v>
      </c>
      <c r="G305" s="116">
        <f t="shared" si="13"/>
        <v>30813899.636363637</v>
      </c>
      <c r="H305" s="117">
        <f t="shared" si="14"/>
        <v>369766795.6363636</v>
      </c>
    </row>
    <row r="306" spans="1:8" ht="13.5">
      <c r="A306" s="161" t="s">
        <v>526</v>
      </c>
      <c r="B306" s="180" t="s">
        <v>523</v>
      </c>
      <c r="C306" s="93">
        <f>C304:D304-C305</f>
        <v>0</v>
      </c>
      <c r="D306" s="94">
        <f>D304:E304-D305</f>
        <v>29036742</v>
      </c>
      <c r="E306" s="175">
        <f>E304:E304-E305</f>
        <v>5610441</v>
      </c>
      <c r="F306" s="24"/>
      <c r="G306" s="116">
        <f t="shared" si="13"/>
        <v>2639703.8181818184</v>
      </c>
      <c r="H306" s="117">
        <f t="shared" si="14"/>
        <v>31676445.81818182</v>
      </c>
    </row>
    <row r="307" spans="1:9" ht="12.75">
      <c r="A307" s="88" t="s">
        <v>353</v>
      </c>
      <c r="B307" s="179" t="s">
        <v>524</v>
      </c>
      <c r="C307" s="90">
        <v>216402000</v>
      </c>
      <c r="D307" s="91">
        <v>60826440</v>
      </c>
      <c r="E307" s="174">
        <v>116620850</v>
      </c>
      <c r="F307" s="24">
        <f t="shared" si="12"/>
        <v>191.7272324337903</v>
      </c>
      <c r="G307" s="116">
        <f t="shared" si="13"/>
        <v>5529676.363636363</v>
      </c>
      <c r="H307" s="117">
        <f t="shared" si="14"/>
        <v>66356116.36363636</v>
      </c>
      <c r="I307" s="183"/>
    </row>
    <row r="308" spans="1:8" ht="12.75">
      <c r="A308" s="88" t="s">
        <v>352</v>
      </c>
      <c r="B308" s="179" t="s">
        <v>524</v>
      </c>
      <c r="C308" s="176">
        <v>244472000</v>
      </c>
      <c r="D308" s="91">
        <v>50629997</v>
      </c>
      <c r="E308" s="174">
        <v>116620850</v>
      </c>
      <c r="F308" s="24">
        <f t="shared" si="12"/>
        <v>230.33943691523424</v>
      </c>
      <c r="G308" s="116">
        <f t="shared" si="13"/>
        <v>4602727</v>
      </c>
      <c r="H308" s="117">
        <f t="shared" si="14"/>
        <v>55232724</v>
      </c>
    </row>
    <row r="309" spans="1:8" ht="13.5">
      <c r="A309" s="161" t="s">
        <v>527</v>
      </c>
      <c r="B309" s="89" t="s">
        <v>524</v>
      </c>
      <c r="C309" s="93">
        <f>C307-C308</f>
        <v>-28070000</v>
      </c>
      <c r="D309" s="93">
        <f>D307-D308</f>
        <v>10196443</v>
      </c>
      <c r="E309" s="175">
        <f>E307-E308</f>
        <v>0</v>
      </c>
      <c r="F309" s="24"/>
      <c r="G309" s="116">
        <f t="shared" si="13"/>
        <v>926949.3636363636</v>
      </c>
      <c r="H309" s="117">
        <f t="shared" si="14"/>
        <v>11123392.363636363</v>
      </c>
    </row>
    <row r="310" spans="1:8" ht="13.5">
      <c r="A310" s="84" t="s">
        <v>354</v>
      </c>
      <c r="B310" s="92"/>
      <c r="C310" s="93">
        <f>C306+C309</f>
        <v>-28070000</v>
      </c>
      <c r="D310" s="94">
        <f>D306+D309</f>
        <v>39233185</v>
      </c>
      <c r="E310" s="175">
        <f>E306:E306+E309:E309</f>
        <v>5610441</v>
      </c>
      <c r="F310" s="24"/>
      <c r="G310" s="116">
        <f t="shared" si="13"/>
        <v>3566653.1818181816</v>
      </c>
      <c r="H310" s="117">
        <f t="shared" si="14"/>
        <v>42799838.18181818</v>
      </c>
    </row>
    <row r="311" spans="1:6" ht="12.75">
      <c r="A311" s="26"/>
      <c r="B311" s="27"/>
      <c r="C311" s="28"/>
      <c r="D311" s="28"/>
      <c r="F311" s="62" t="s">
        <v>408</v>
      </c>
    </row>
    <row r="312" spans="1:9" ht="12.75">
      <c r="A312" s="26"/>
      <c r="B312" s="27"/>
      <c r="C312" s="28"/>
      <c r="D312" s="28" t="s">
        <v>408</v>
      </c>
      <c r="E312" s="95"/>
      <c r="I312" s="183"/>
    </row>
    <row r="313" spans="1:4" ht="12.75">
      <c r="A313" s="26"/>
      <c r="B313" s="27"/>
      <c r="C313" s="28"/>
      <c r="D313" s="28"/>
    </row>
    <row r="314" spans="1:4" ht="12.75" hidden="1">
      <c r="A314" s="96"/>
      <c r="B314" s="97"/>
      <c r="C314" s="98"/>
      <c r="D314" s="98"/>
    </row>
    <row r="315" spans="1:4" ht="12.75" hidden="1">
      <c r="A315" s="96"/>
      <c r="B315" s="97"/>
      <c r="C315" s="98"/>
      <c r="D315" s="165"/>
    </row>
    <row r="316" ht="12.75" hidden="1">
      <c r="D316" s="157"/>
    </row>
    <row r="317" ht="12.75" hidden="1">
      <c r="C317" s="157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</sheetData>
  <sheetProtection/>
  <mergeCells count="8">
    <mergeCell ref="F8:F9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42" bottom="0.54" header="0.31496062992125984" footer="0.3"/>
  <pageSetup fitToHeight="0" fitToWidth="1"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17"/>
  <sheetViews>
    <sheetView view="pageLayout" workbookViewId="0" topLeftCell="A100">
      <selection activeCell="F105" sqref="F105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7.8515625" style="3" customWidth="1"/>
    <col min="5" max="5" width="18.140625" style="3" customWidth="1"/>
    <col min="6" max="6" width="20.28125" style="3" customWidth="1"/>
    <col min="7" max="7" width="12.28125" style="1" hidden="1" customWidth="1"/>
    <col min="8" max="8" width="15.57421875" style="1" hidden="1" customWidth="1"/>
    <col min="9" max="9" width="10.57421875" style="1" bestFit="1" customWidth="1"/>
    <col min="10" max="16384" width="9.140625" style="1" customWidth="1"/>
  </cols>
  <sheetData>
    <row r="1" spans="2:7" ht="15.75">
      <c r="B1" s="4" t="s">
        <v>244</v>
      </c>
      <c r="F1" s="197" t="s">
        <v>246</v>
      </c>
      <c r="G1" s="197"/>
    </row>
    <row r="2" ht="15.75">
      <c r="B2" s="4" t="s">
        <v>245</v>
      </c>
    </row>
    <row r="3" ht="15.75">
      <c r="B3" s="4" t="s">
        <v>397</v>
      </c>
    </row>
    <row r="5" spans="2:6" ht="33.75" customHeight="1">
      <c r="B5" s="190" t="s">
        <v>532</v>
      </c>
      <c r="C5" s="190"/>
      <c r="D5" s="190"/>
      <c r="E5" s="190"/>
      <c r="F5" s="190"/>
    </row>
    <row r="6" spans="2:6" ht="15">
      <c r="B6" s="192">
        <v>44926</v>
      </c>
      <c r="C6" s="198"/>
      <c r="D6" s="198"/>
      <c r="E6" s="198"/>
      <c r="F6" s="198"/>
    </row>
    <row r="7" ht="12.75" hidden="1">
      <c r="E7" s="3" t="s">
        <v>408</v>
      </c>
    </row>
    <row r="8" ht="12.75">
      <c r="F8" s="14" t="s">
        <v>247</v>
      </c>
    </row>
    <row r="9" spans="2:7" ht="25.5" customHeight="1">
      <c r="B9" s="194" t="s">
        <v>248</v>
      </c>
      <c r="C9" s="195" t="s">
        <v>243</v>
      </c>
      <c r="D9" s="196" t="s">
        <v>531</v>
      </c>
      <c r="E9" s="196" t="s">
        <v>529</v>
      </c>
      <c r="F9" s="196" t="s">
        <v>530</v>
      </c>
      <c r="G9" s="188" t="s">
        <v>406</v>
      </c>
    </row>
    <row r="10" spans="2:7" ht="33.75" customHeight="1">
      <c r="B10" s="194"/>
      <c r="C10" s="195"/>
      <c r="D10" s="196"/>
      <c r="E10" s="196"/>
      <c r="F10" s="196"/>
      <c r="G10" s="189"/>
    </row>
    <row r="11" spans="2:7" ht="13.5">
      <c r="B11" s="63"/>
      <c r="C11" s="64"/>
      <c r="D11" s="65">
        <v>1</v>
      </c>
      <c r="E11" s="132">
        <v>2</v>
      </c>
      <c r="F11" s="65">
        <v>3</v>
      </c>
      <c r="G11" s="66" t="s">
        <v>407</v>
      </c>
    </row>
    <row r="12" spans="2:9" s="9" customFormat="1" ht="13.5">
      <c r="B12" s="22" t="s">
        <v>428</v>
      </c>
      <c r="C12" s="21" t="s">
        <v>430</v>
      </c>
      <c r="D12" s="133">
        <f>D16+D21+D29+D31+D33+D39+D50+D52+D42+D48+D56</f>
        <v>31352882</v>
      </c>
      <c r="E12" s="134">
        <f>E16+E21+E29+E31+E33+E39+E50+E52+E42+E48+E56</f>
        <v>20207601</v>
      </c>
      <c r="F12" s="133">
        <f>F16+F21+F29+F31+F33+F39+F50+F52+F42+F48+F56</f>
        <v>22391069</v>
      </c>
      <c r="G12" s="120">
        <f aca="true" t="shared" si="0" ref="G12:G17">F12/E12*100</f>
        <v>110.80518167396517</v>
      </c>
      <c r="H12" s="119">
        <f>E12/11*12</f>
        <v>22044655.636363637</v>
      </c>
      <c r="I12" s="54"/>
    </row>
    <row r="13" spans="2:9" s="9" customFormat="1" ht="13.5">
      <c r="B13" s="22" t="s">
        <v>429</v>
      </c>
      <c r="C13" s="21" t="s">
        <v>191</v>
      </c>
      <c r="D13" s="133">
        <f>D14</f>
        <v>23392882</v>
      </c>
      <c r="E13" s="134">
        <f>E14</f>
        <v>11866890</v>
      </c>
      <c r="F13" s="133">
        <f>F14</f>
        <v>13430558</v>
      </c>
      <c r="G13" s="120">
        <f t="shared" si="0"/>
        <v>113.17672953907889</v>
      </c>
      <c r="H13" s="119">
        <f aca="true" t="shared" si="1" ref="H13:H79">E13/11*12</f>
        <v>12945698.181818184</v>
      </c>
      <c r="I13" s="54"/>
    </row>
    <row r="14" spans="2:9" s="9" customFormat="1" ht="13.5">
      <c r="B14" s="10" t="s">
        <v>192</v>
      </c>
      <c r="C14" s="7" t="s">
        <v>193</v>
      </c>
      <c r="D14" s="135">
        <f>D16+D21+D31+D33+D39+D29</f>
        <v>23392882</v>
      </c>
      <c r="E14" s="136">
        <f>E16+E21+E31+E33+E39+E29</f>
        <v>11866890</v>
      </c>
      <c r="F14" s="135">
        <f>F16+F21+F31+F33+F39+F29</f>
        <v>13430558</v>
      </c>
      <c r="G14" s="120">
        <f t="shared" si="0"/>
        <v>113.17672953907889</v>
      </c>
      <c r="H14" s="119">
        <f t="shared" si="1"/>
        <v>12945698.181818184</v>
      </c>
      <c r="I14" s="54"/>
    </row>
    <row r="15" spans="2:9" s="9" customFormat="1" ht="13.5">
      <c r="B15" s="10" t="s">
        <v>254</v>
      </c>
      <c r="C15" s="7" t="s">
        <v>194</v>
      </c>
      <c r="D15" s="135">
        <f>D16</f>
        <v>2574132</v>
      </c>
      <c r="E15" s="136">
        <f>E16</f>
        <v>1318108</v>
      </c>
      <c r="F15" s="135">
        <f>F16</f>
        <v>1650000</v>
      </c>
      <c r="G15" s="120">
        <f t="shared" si="0"/>
        <v>125.17942384083854</v>
      </c>
      <c r="H15" s="119">
        <f t="shared" si="1"/>
        <v>1437936</v>
      </c>
      <c r="I15" s="54"/>
    </row>
    <row r="16" spans="2:9" s="9" customFormat="1" ht="13.5">
      <c r="B16" s="10" t="s">
        <v>255</v>
      </c>
      <c r="C16" s="7" t="s">
        <v>195</v>
      </c>
      <c r="D16" s="135">
        <f>D17+D18+D19</f>
        <v>2574132</v>
      </c>
      <c r="E16" s="136">
        <f>E17+E18+E19</f>
        <v>1318108</v>
      </c>
      <c r="F16" s="135">
        <f>F17+F18+F19</f>
        <v>1650000</v>
      </c>
      <c r="G16" s="120">
        <f t="shared" si="0"/>
        <v>125.17942384083854</v>
      </c>
      <c r="H16" s="119">
        <f t="shared" si="1"/>
        <v>1437936</v>
      </c>
      <c r="I16" s="54"/>
    </row>
    <row r="17" spans="2:9" s="9" customFormat="1" ht="26.25" hidden="1">
      <c r="B17" s="11" t="s">
        <v>326</v>
      </c>
      <c r="C17" s="8" t="s">
        <v>327</v>
      </c>
      <c r="D17" s="137"/>
      <c r="E17" s="138"/>
      <c r="F17" s="137"/>
      <c r="G17" s="121" t="e">
        <f t="shared" si="0"/>
        <v>#DIV/0!</v>
      </c>
      <c r="H17" s="119">
        <f t="shared" si="1"/>
        <v>0</v>
      </c>
      <c r="I17" s="54"/>
    </row>
    <row r="18" spans="2:9" ht="13.5">
      <c r="B18" s="11" t="s">
        <v>196</v>
      </c>
      <c r="C18" s="8" t="s">
        <v>197</v>
      </c>
      <c r="D18" s="137">
        <v>1755432</v>
      </c>
      <c r="E18" s="138">
        <v>925592</v>
      </c>
      <c r="F18" s="137">
        <v>1200000</v>
      </c>
      <c r="G18" s="121">
        <f>F18/E18*100</f>
        <v>129.64675580601389</v>
      </c>
      <c r="H18" s="119">
        <f t="shared" si="1"/>
        <v>1009736.7272727273</v>
      </c>
      <c r="I18" s="54"/>
    </row>
    <row r="19" spans="2:9" ht="13.5">
      <c r="B19" s="11" t="s">
        <v>198</v>
      </c>
      <c r="C19" s="8" t="s">
        <v>199</v>
      </c>
      <c r="D19" s="137">
        <v>818700</v>
      </c>
      <c r="E19" s="138">
        <v>392516</v>
      </c>
      <c r="F19" s="137">
        <v>450000</v>
      </c>
      <c r="G19" s="121">
        <f aca="true" t="shared" si="2" ref="G19:G84">F19/E19*100</f>
        <v>114.64500810158059</v>
      </c>
      <c r="H19" s="119">
        <f t="shared" si="1"/>
        <v>428199.2727272727</v>
      </c>
      <c r="I19" s="54"/>
    </row>
    <row r="20" spans="2:9" ht="12.75" customHeight="1">
      <c r="B20" s="10" t="s">
        <v>256</v>
      </c>
      <c r="C20" s="7" t="s">
        <v>200</v>
      </c>
      <c r="D20" s="135">
        <f>D21+D29+D31</f>
        <v>15567470</v>
      </c>
      <c r="E20" s="136">
        <f>E21+E29+E31</f>
        <v>9450730</v>
      </c>
      <c r="F20" s="135">
        <f>F21+F29+F31</f>
        <v>10480000</v>
      </c>
      <c r="G20" s="120">
        <f t="shared" si="2"/>
        <v>110.89090472376209</v>
      </c>
      <c r="H20" s="119">
        <f t="shared" si="1"/>
        <v>10309887.272727273</v>
      </c>
      <c r="I20" s="54"/>
    </row>
    <row r="21" spans="2:9" s="9" customFormat="1" ht="12.75" customHeight="1">
      <c r="B21" s="10" t="s">
        <v>257</v>
      </c>
      <c r="C21" s="7" t="s">
        <v>201</v>
      </c>
      <c r="D21" s="135">
        <f>SUM(D22:D28)</f>
        <v>15391270</v>
      </c>
      <c r="E21" s="136">
        <f>SUM(E22:E28)</f>
        <v>9372018</v>
      </c>
      <c r="F21" s="135">
        <f>SUM(F22:F28)</f>
        <v>10380000</v>
      </c>
      <c r="G21" s="120">
        <f t="shared" si="2"/>
        <v>110.75522902324772</v>
      </c>
      <c r="H21" s="119">
        <f t="shared" si="1"/>
        <v>10224019.636363637</v>
      </c>
      <c r="I21" s="54"/>
    </row>
    <row r="22" spans="2:9" ht="13.5">
      <c r="B22" s="11" t="s">
        <v>202</v>
      </c>
      <c r="C22" s="8" t="s">
        <v>203</v>
      </c>
      <c r="D22" s="137">
        <v>1780500</v>
      </c>
      <c r="E22" s="138">
        <v>792966</v>
      </c>
      <c r="F22" s="137">
        <v>900000</v>
      </c>
      <c r="G22" s="121">
        <f t="shared" si="2"/>
        <v>113.49793055439956</v>
      </c>
      <c r="H22" s="119">
        <f t="shared" si="1"/>
        <v>865053.8181818181</v>
      </c>
      <c r="I22" s="54"/>
    </row>
    <row r="23" spans="2:9" ht="13.5">
      <c r="B23" s="11" t="s">
        <v>204</v>
      </c>
      <c r="C23" s="8" t="s">
        <v>205</v>
      </c>
      <c r="D23" s="137">
        <v>520300</v>
      </c>
      <c r="E23" s="138">
        <v>20007</v>
      </c>
      <c r="F23" s="137">
        <v>30000</v>
      </c>
      <c r="G23" s="121">
        <f t="shared" si="2"/>
        <v>149.947518368571</v>
      </c>
      <c r="H23" s="119">
        <f t="shared" si="1"/>
        <v>21825.81818181818</v>
      </c>
      <c r="I23" s="54"/>
    </row>
    <row r="24" spans="2:9" ht="13.5" hidden="1">
      <c r="B24" s="11" t="s">
        <v>206</v>
      </c>
      <c r="C24" s="8" t="s">
        <v>207</v>
      </c>
      <c r="D24" s="137"/>
      <c r="E24" s="138"/>
      <c r="F24" s="137"/>
      <c r="G24" s="121" t="e">
        <f t="shared" si="2"/>
        <v>#DIV/0!</v>
      </c>
      <c r="H24" s="119">
        <f t="shared" si="1"/>
        <v>0</v>
      </c>
      <c r="I24" s="54"/>
    </row>
    <row r="25" spans="2:9" ht="25.5" customHeight="1">
      <c r="B25" s="11" t="s">
        <v>208</v>
      </c>
      <c r="C25" s="8" t="s">
        <v>209</v>
      </c>
      <c r="D25" s="137">
        <v>10491520</v>
      </c>
      <c r="E25" s="138">
        <v>6209058</v>
      </c>
      <c r="F25" s="137">
        <v>7000000</v>
      </c>
      <c r="G25" s="121">
        <f t="shared" si="2"/>
        <v>112.73851846769671</v>
      </c>
      <c r="H25" s="119">
        <f t="shared" si="1"/>
        <v>6773517.818181818</v>
      </c>
      <c r="I25" s="54"/>
    </row>
    <row r="26" spans="2:9" ht="24.75" customHeight="1">
      <c r="B26" s="11" t="s">
        <v>210</v>
      </c>
      <c r="C26" s="8" t="s">
        <v>211</v>
      </c>
      <c r="D26" s="137">
        <v>458000</v>
      </c>
      <c r="E26" s="138">
        <v>172341</v>
      </c>
      <c r="F26" s="137">
        <v>200000</v>
      </c>
      <c r="G26" s="121">
        <f t="shared" si="2"/>
        <v>116.0489958860631</v>
      </c>
      <c r="H26" s="119">
        <f t="shared" si="1"/>
        <v>188008.36363636365</v>
      </c>
      <c r="I26" s="54"/>
    </row>
    <row r="27" spans="2:9" ht="26.25" customHeight="1">
      <c r="B27" s="11" t="s">
        <v>212</v>
      </c>
      <c r="C27" s="8" t="s">
        <v>213</v>
      </c>
      <c r="D27" s="137">
        <v>81000</v>
      </c>
      <c r="E27" s="138">
        <v>44060</v>
      </c>
      <c r="F27" s="137">
        <v>50000</v>
      </c>
      <c r="G27" s="121">
        <f t="shared" si="2"/>
        <v>113.48161597821154</v>
      </c>
      <c r="H27" s="119">
        <f t="shared" si="1"/>
        <v>48065.454545454544</v>
      </c>
      <c r="I27" s="54"/>
    </row>
    <row r="28" spans="2:9" ht="13.5">
      <c r="B28" s="11" t="s">
        <v>214</v>
      </c>
      <c r="C28" s="8" t="s">
        <v>215</v>
      </c>
      <c r="D28" s="137">
        <v>2059950</v>
      </c>
      <c r="E28" s="138">
        <v>2133586</v>
      </c>
      <c r="F28" s="137">
        <v>2200000</v>
      </c>
      <c r="G28" s="121">
        <f t="shared" si="2"/>
        <v>103.11278757922109</v>
      </c>
      <c r="H28" s="119">
        <f t="shared" si="1"/>
        <v>2327548.3636363638</v>
      </c>
      <c r="I28" s="54"/>
    </row>
    <row r="29" spans="2:9" ht="13.5" hidden="1">
      <c r="B29" s="15" t="s">
        <v>336</v>
      </c>
      <c r="C29" s="16" t="s">
        <v>335</v>
      </c>
      <c r="D29" s="139">
        <f>D30</f>
        <v>0</v>
      </c>
      <c r="E29" s="140">
        <f>E30</f>
        <v>0</v>
      </c>
      <c r="F29" s="139">
        <f>F30</f>
        <v>0</v>
      </c>
      <c r="G29" s="120" t="e">
        <f t="shared" si="2"/>
        <v>#DIV/0!</v>
      </c>
      <c r="H29" s="119">
        <f t="shared" si="1"/>
        <v>0</v>
      </c>
      <c r="I29" s="54"/>
    </row>
    <row r="30" spans="2:9" ht="13.5" hidden="1">
      <c r="B30" s="11" t="s">
        <v>337</v>
      </c>
      <c r="C30" s="8" t="s">
        <v>338</v>
      </c>
      <c r="D30" s="137"/>
      <c r="E30" s="138"/>
      <c r="F30" s="137"/>
      <c r="G30" s="121" t="e">
        <f t="shared" si="2"/>
        <v>#DIV/0!</v>
      </c>
      <c r="H30" s="119">
        <f t="shared" si="1"/>
        <v>0</v>
      </c>
      <c r="I30" s="54"/>
    </row>
    <row r="31" spans="2:9" s="12" customFormat="1" ht="13.5">
      <c r="B31" s="10" t="s">
        <v>258</v>
      </c>
      <c r="C31" s="7" t="s">
        <v>216</v>
      </c>
      <c r="D31" s="135">
        <f>D32</f>
        <v>176200</v>
      </c>
      <c r="E31" s="136">
        <f>E32</f>
        <v>78712</v>
      </c>
      <c r="F31" s="135">
        <f>F32</f>
        <v>100000</v>
      </c>
      <c r="G31" s="121">
        <f t="shared" si="2"/>
        <v>127.04543144628519</v>
      </c>
      <c r="H31" s="119">
        <f t="shared" si="1"/>
        <v>85867.63636363637</v>
      </c>
      <c r="I31" s="54"/>
    </row>
    <row r="32" spans="2:9" ht="13.5">
      <c r="B32" s="11" t="s">
        <v>217</v>
      </c>
      <c r="C32" s="8" t="s">
        <v>218</v>
      </c>
      <c r="D32" s="137">
        <v>176200</v>
      </c>
      <c r="E32" s="138">
        <v>78712</v>
      </c>
      <c r="F32" s="137">
        <v>100000</v>
      </c>
      <c r="G32" s="121">
        <f t="shared" si="2"/>
        <v>127.04543144628519</v>
      </c>
      <c r="H32" s="119">
        <f t="shared" si="1"/>
        <v>85867.63636363637</v>
      </c>
      <c r="I32" s="54"/>
    </row>
    <row r="33" spans="2:9" s="12" customFormat="1" ht="12.75" customHeight="1">
      <c r="B33" s="10" t="s">
        <v>259</v>
      </c>
      <c r="C33" s="7" t="s">
        <v>219</v>
      </c>
      <c r="D33" s="135">
        <f>D34+D35+D36+D37+D38</f>
        <v>5246080</v>
      </c>
      <c r="E33" s="136">
        <f>E34+E35+E36+E37</f>
        <v>1097494</v>
      </c>
      <c r="F33" s="135">
        <f>F34+F35+F36+F37</f>
        <v>1300000</v>
      </c>
      <c r="G33" s="120">
        <f t="shared" si="2"/>
        <v>118.4516726287342</v>
      </c>
      <c r="H33" s="119">
        <f t="shared" si="1"/>
        <v>1197266.1818181819</v>
      </c>
      <c r="I33" s="54"/>
    </row>
    <row r="34" spans="2:9" ht="13.5">
      <c r="B34" s="11" t="s">
        <v>220</v>
      </c>
      <c r="C34" s="8" t="s">
        <v>221</v>
      </c>
      <c r="D34" s="137">
        <v>4847333</v>
      </c>
      <c r="E34" s="138">
        <v>745221</v>
      </c>
      <c r="F34" s="137">
        <v>850000</v>
      </c>
      <c r="G34" s="121"/>
      <c r="H34" s="119">
        <f t="shared" si="1"/>
        <v>812968.3636363635</v>
      </c>
      <c r="I34" s="54"/>
    </row>
    <row r="35" spans="2:9" ht="26.25">
      <c r="B35" s="11" t="s">
        <v>229</v>
      </c>
      <c r="C35" s="8" t="s">
        <v>230</v>
      </c>
      <c r="D35" s="137">
        <v>-898200</v>
      </c>
      <c r="E35" s="138">
        <v>-136314</v>
      </c>
      <c r="F35" s="137">
        <v>-179442</v>
      </c>
      <c r="G35" s="121">
        <f t="shared" si="2"/>
        <v>131.63871649280338</v>
      </c>
      <c r="H35" s="119">
        <f t="shared" si="1"/>
        <v>-148706.18181818182</v>
      </c>
      <c r="I35" s="54"/>
    </row>
    <row r="36" spans="2:9" ht="13.5">
      <c r="B36" s="11" t="s">
        <v>231</v>
      </c>
      <c r="C36" s="8" t="s">
        <v>232</v>
      </c>
      <c r="D36" s="137">
        <v>898200</v>
      </c>
      <c r="E36" s="138">
        <v>136314</v>
      </c>
      <c r="F36" s="137">
        <v>179442</v>
      </c>
      <c r="G36" s="121">
        <f t="shared" si="2"/>
        <v>131.63871649280338</v>
      </c>
      <c r="H36" s="119">
        <f t="shared" si="1"/>
        <v>148706.18181818182</v>
      </c>
      <c r="I36" s="54"/>
    </row>
    <row r="37" spans="2:9" ht="13.5">
      <c r="B37" s="11" t="s">
        <v>222</v>
      </c>
      <c r="C37" s="8" t="s">
        <v>223</v>
      </c>
      <c r="D37" s="137">
        <v>398747</v>
      </c>
      <c r="E37" s="138">
        <v>352273</v>
      </c>
      <c r="F37" s="137">
        <v>450000</v>
      </c>
      <c r="G37" s="121">
        <f t="shared" si="2"/>
        <v>127.74183658696523</v>
      </c>
      <c r="H37" s="119">
        <f t="shared" si="1"/>
        <v>384297.8181818182</v>
      </c>
      <c r="I37" s="54"/>
    </row>
    <row r="38" spans="2:9" ht="13.5">
      <c r="B38" s="10" t="s">
        <v>260</v>
      </c>
      <c r="C38" s="7" t="s">
        <v>224</v>
      </c>
      <c r="D38" s="135">
        <v>0</v>
      </c>
      <c r="E38" s="136">
        <v>0</v>
      </c>
      <c r="F38" s="135">
        <f>F39+F42+F48+F50+F52</f>
        <v>1061069</v>
      </c>
      <c r="G38" s="121"/>
      <c r="H38" s="119">
        <f t="shared" si="1"/>
        <v>0</v>
      </c>
      <c r="I38" s="54"/>
    </row>
    <row r="39" spans="2:9" s="12" customFormat="1" ht="13.5">
      <c r="B39" s="10" t="s">
        <v>261</v>
      </c>
      <c r="C39" s="7" t="s">
        <v>225</v>
      </c>
      <c r="D39" s="135">
        <f>D40</f>
        <v>5200</v>
      </c>
      <c r="E39" s="136">
        <f>E40</f>
        <v>558</v>
      </c>
      <c r="F39" s="135">
        <f>F40</f>
        <v>558</v>
      </c>
      <c r="G39" s="121"/>
      <c r="H39" s="119">
        <f t="shared" si="1"/>
        <v>608.7272727272727</v>
      </c>
      <c r="I39" s="54"/>
    </row>
    <row r="40" spans="2:9" ht="12.75" customHeight="1">
      <c r="B40" s="11" t="s">
        <v>226</v>
      </c>
      <c r="C40" s="8" t="s">
        <v>227</v>
      </c>
      <c r="D40" s="137">
        <v>5200</v>
      </c>
      <c r="E40" s="138">
        <v>558</v>
      </c>
      <c r="F40" s="137">
        <v>558</v>
      </c>
      <c r="G40" s="121"/>
      <c r="H40" s="119">
        <f t="shared" si="1"/>
        <v>608.7272727272727</v>
      </c>
      <c r="I40" s="54"/>
    </row>
    <row r="41" spans="2:9" ht="12.75" customHeight="1" hidden="1">
      <c r="B41" s="11" t="s">
        <v>381</v>
      </c>
      <c r="C41" s="8" t="s">
        <v>382</v>
      </c>
      <c r="D41" s="137"/>
      <c r="E41" s="138"/>
      <c r="F41" s="137"/>
      <c r="G41" s="121"/>
      <c r="H41" s="119">
        <f t="shared" si="1"/>
        <v>0</v>
      </c>
      <c r="I41" s="54"/>
    </row>
    <row r="42" spans="2:9" ht="12.75" customHeight="1" hidden="1">
      <c r="B42" s="10" t="s">
        <v>348</v>
      </c>
      <c r="C42" s="7" t="s">
        <v>347</v>
      </c>
      <c r="D42" s="135"/>
      <c r="E42" s="136"/>
      <c r="F42" s="135">
        <f>F43</f>
        <v>0</v>
      </c>
      <c r="G42" s="121"/>
      <c r="H42" s="119">
        <f t="shared" si="1"/>
        <v>0</v>
      </c>
      <c r="I42" s="54"/>
    </row>
    <row r="43" spans="2:9" ht="25.5" customHeight="1" hidden="1">
      <c r="B43" s="11" t="s">
        <v>419</v>
      </c>
      <c r="C43" s="8" t="s">
        <v>420</v>
      </c>
      <c r="D43" s="137"/>
      <c r="E43" s="138"/>
      <c r="F43" s="137"/>
      <c r="G43" s="121"/>
      <c r="H43" s="119">
        <f t="shared" si="1"/>
        <v>0</v>
      </c>
      <c r="I43" s="54"/>
    </row>
    <row r="44" spans="2:9" ht="25.5" customHeight="1" hidden="1">
      <c r="B44" s="11" t="s">
        <v>422</v>
      </c>
      <c r="C44" s="8" t="s">
        <v>421</v>
      </c>
      <c r="D44" s="137"/>
      <c r="E44" s="138"/>
      <c r="F44" s="137"/>
      <c r="G44" s="121"/>
      <c r="H44" s="119">
        <f t="shared" si="1"/>
        <v>0</v>
      </c>
      <c r="I44" s="54"/>
    </row>
    <row r="45" spans="2:9" ht="25.5" customHeight="1" hidden="1">
      <c r="B45" s="11" t="s">
        <v>424</v>
      </c>
      <c r="C45" s="8" t="s">
        <v>425</v>
      </c>
      <c r="D45" s="137"/>
      <c r="E45" s="138"/>
      <c r="F45" s="137"/>
      <c r="G45" s="121"/>
      <c r="H45" s="119">
        <f t="shared" si="1"/>
        <v>0</v>
      </c>
      <c r="I45" s="54"/>
    </row>
    <row r="46" spans="2:9" ht="25.5" customHeight="1" hidden="1">
      <c r="B46" s="10" t="s">
        <v>471</v>
      </c>
      <c r="C46" s="7" t="s">
        <v>331</v>
      </c>
      <c r="D46" s="135"/>
      <c r="E46" s="136">
        <f>E47</f>
        <v>0</v>
      </c>
      <c r="F46" s="137"/>
      <c r="G46" s="121"/>
      <c r="H46" s="119">
        <f t="shared" si="1"/>
        <v>0</v>
      </c>
      <c r="I46" s="54"/>
    </row>
    <row r="47" spans="2:9" ht="25.5" customHeight="1" hidden="1">
      <c r="B47" s="11" t="s">
        <v>419</v>
      </c>
      <c r="C47" s="8" t="s">
        <v>467</v>
      </c>
      <c r="D47" s="137"/>
      <c r="E47" s="138"/>
      <c r="F47" s="137"/>
      <c r="G47" s="121"/>
      <c r="H47" s="119">
        <f t="shared" si="1"/>
        <v>0</v>
      </c>
      <c r="I47" s="54"/>
    </row>
    <row r="48" spans="2:9" ht="13.5">
      <c r="B48" s="10" t="s">
        <v>342</v>
      </c>
      <c r="C48" s="7" t="s">
        <v>228</v>
      </c>
      <c r="D48" s="135">
        <f>D49</f>
        <v>0</v>
      </c>
      <c r="E48" s="136">
        <f>E49</f>
        <v>1043731</v>
      </c>
      <c r="F48" s="135">
        <f>F49</f>
        <v>1043731</v>
      </c>
      <c r="G48" s="121"/>
      <c r="H48" s="119">
        <f t="shared" si="1"/>
        <v>1138615.6363636365</v>
      </c>
      <c r="I48" s="54"/>
    </row>
    <row r="49" spans="2:9" ht="26.25">
      <c r="B49" s="11" t="s">
        <v>344</v>
      </c>
      <c r="C49" s="8" t="s">
        <v>343</v>
      </c>
      <c r="D49" s="137">
        <v>0</v>
      </c>
      <c r="E49" s="138">
        <v>1043731</v>
      </c>
      <c r="F49" s="137">
        <v>1043731</v>
      </c>
      <c r="G49" s="121"/>
      <c r="H49" s="119">
        <f t="shared" si="1"/>
        <v>1138615.6363636365</v>
      </c>
      <c r="I49" s="54"/>
    </row>
    <row r="50" spans="2:9" s="12" customFormat="1" ht="12.75" customHeight="1">
      <c r="B50" s="10" t="s">
        <v>345</v>
      </c>
      <c r="C50" s="7" t="s">
        <v>346</v>
      </c>
      <c r="D50" s="135">
        <f>D51+D55</f>
        <v>60000</v>
      </c>
      <c r="E50" s="136">
        <f>E51</f>
        <v>16980</v>
      </c>
      <c r="F50" s="135">
        <f>F51+F55</f>
        <v>16780</v>
      </c>
      <c r="G50" s="121"/>
      <c r="H50" s="119">
        <f t="shared" si="1"/>
        <v>18523.636363636364</v>
      </c>
      <c r="I50" s="54"/>
    </row>
    <row r="51" spans="2:9" ht="39">
      <c r="B51" s="11" t="s">
        <v>436</v>
      </c>
      <c r="C51" s="8" t="s">
        <v>433</v>
      </c>
      <c r="D51" s="137">
        <v>60000</v>
      </c>
      <c r="E51" s="138">
        <v>16980</v>
      </c>
      <c r="F51" s="137">
        <v>16780</v>
      </c>
      <c r="G51" s="121"/>
      <c r="H51" s="119">
        <f t="shared" si="1"/>
        <v>18523.636363636364</v>
      </c>
      <c r="I51" s="54"/>
    </row>
    <row r="52" spans="2:9" ht="13.5" hidden="1">
      <c r="B52" s="17" t="s">
        <v>349</v>
      </c>
      <c r="C52" s="18">
        <v>4310</v>
      </c>
      <c r="D52" s="141">
        <f>D54</f>
        <v>0</v>
      </c>
      <c r="E52" s="142"/>
      <c r="F52" s="141"/>
      <c r="G52" s="121" t="e">
        <f t="shared" si="2"/>
        <v>#DIV/0!</v>
      </c>
      <c r="H52" s="119">
        <f t="shared" si="1"/>
        <v>0</v>
      </c>
      <c r="I52" s="54"/>
    </row>
    <row r="53" spans="2:9" ht="13.5" hidden="1">
      <c r="B53" s="17"/>
      <c r="C53" s="18"/>
      <c r="D53" s="141"/>
      <c r="E53" s="142"/>
      <c r="F53" s="141"/>
      <c r="G53" s="121" t="e">
        <f t="shared" si="2"/>
        <v>#DIV/0!</v>
      </c>
      <c r="H53" s="119">
        <f t="shared" si="1"/>
        <v>0</v>
      </c>
      <c r="I53" s="54"/>
    </row>
    <row r="54" spans="2:9" ht="26.25" hidden="1">
      <c r="B54" s="30" t="s">
        <v>410</v>
      </c>
      <c r="C54" s="31">
        <v>431019</v>
      </c>
      <c r="D54" s="143"/>
      <c r="E54" s="144"/>
      <c r="F54" s="143"/>
      <c r="G54" s="121" t="e">
        <f t="shared" si="2"/>
        <v>#DIV/0!</v>
      </c>
      <c r="H54" s="119">
        <f t="shared" si="1"/>
        <v>0</v>
      </c>
      <c r="I54" s="54"/>
    </row>
    <row r="55" spans="2:9" ht="26.25" hidden="1">
      <c r="B55" s="30" t="s">
        <v>501</v>
      </c>
      <c r="C55" s="31">
        <v>428100</v>
      </c>
      <c r="D55" s="143">
        <v>0</v>
      </c>
      <c r="E55" s="144"/>
      <c r="F55" s="143"/>
      <c r="G55" s="121"/>
      <c r="H55" s="119"/>
      <c r="I55" s="54"/>
    </row>
    <row r="56" spans="2:9" ht="13.5">
      <c r="B56" s="163" t="s">
        <v>349</v>
      </c>
      <c r="C56" s="123">
        <v>4310</v>
      </c>
      <c r="D56" s="164">
        <f>D57+D58</f>
        <v>7900000</v>
      </c>
      <c r="E56" s="164">
        <f>E57+E58</f>
        <v>7280000</v>
      </c>
      <c r="F56" s="164">
        <f>F57+F58</f>
        <v>7900000</v>
      </c>
      <c r="G56" s="120">
        <f t="shared" si="2"/>
        <v>108.5164835164835</v>
      </c>
      <c r="H56" s="119">
        <f t="shared" si="1"/>
        <v>7941818.181818182</v>
      </c>
      <c r="I56" s="54"/>
    </row>
    <row r="57" spans="2:9" ht="13.5">
      <c r="B57" s="30" t="s">
        <v>470</v>
      </c>
      <c r="C57" s="31">
        <v>431009</v>
      </c>
      <c r="D57" s="143">
        <v>7900000</v>
      </c>
      <c r="E57" s="144">
        <v>7280000</v>
      </c>
      <c r="F57" s="143">
        <v>7900000</v>
      </c>
      <c r="G57" s="121">
        <f t="shared" si="2"/>
        <v>108.5164835164835</v>
      </c>
      <c r="H57" s="119">
        <f t="shared" si="1"/>
        <v>7941818.181818182</v>
      </c>
      <c r="I57" s="54"/>
    </row>
    <row r="58" spans="2:9" ht="26.25" hidden="1">
      <c r="B58" s="30" t="s">
        <v>410</v>
      </c>
      <c r="C58" s="31">
        <v>431019</v>
      </c>
      <c r="D58" s="143">
        <v>0</v>
      </c>
      <c r="E58" s="144"/>
      <c r="F58" s="143"/>
      <c r="G58" s="121"/>
      <c r="H58" s="119"/>
      <c r="I58" s="54"/>
    </row>
    <row r="59" spans="2:9" ht="13.5">
      <c r="B59" s="20" t="s">
        <v>233</v>
      </c>
      <c r="C59" s="21" t="s">
        <v>234</v>
      </c>
      <c r="D59" s="145">
        <f>D60+D65</f>
        <v>31352882</v>
      </c>
      <c r="E59" s="145">
        <f>E60+E65+E67</f>
        <v>15013933</v>
      </c>
      <c r="F59" s="145">
        <f>F60+F65+F68+F67</f>
        <v>18473496</v>
      </c>
      <c r="G59" s="120">
        <f t="shared" si="2"/>
        <v>123.04235006243867</v>
      </c>
      <c r="H59" s="119">
        <f t="shared" si="1"/>
        <v>16378836</v>
      </c>
      <c r="I59" s="54"/>
    </row>
    <row r="60" spans="2:9" ht="13.5">
      <c r="B60" s="6" t="s">
        <v>265</v>
      </c>
      <c r="C60" s="8" t="s">
        <v>143</v>
      </c>
      <c r="D60" s="146">
        <f>D61+D62+D63+D64</f>
        <v>30454682</v>
      </c>
      <c r="E60" s="146">
        <f>E61+E62+E63+E64</f>
        <v>14886823</v>
      </c>
      <c r="F60" s="146">
        <f>F61+F62+F63+F64</f>
        <v>18302700</v>
      </c>
      <c r="G60" s="121">
        <f t="shared" si="2"/>
        <v>122.94564125602892</v>
      </c>
      <c r="H60" s="119">
        <f t="shared" si="1"/>
        <v>16240170.545454545</v>
      </c>
      <c r="I60" s="54"/>
    </row>
    <row r="61" spans="2:9" ht="13.5">
      <c r="B61" s="6" t="s">
        <v>144</v>
      </c>
      <c r="C61" s="8" t="s">
        <v>145</v>
      </c>
      <c r="D61" s="146">
        <f>D71+D80+D96</f>
        <v>2638900</v>
      </c>
      <c r="E61" s="146">
        <f>E71+E80+E96</f>
        <v>1228733</v>
      </c>
      <c r="F61" s="146">
        <f>F71+F80+F96</f>
        <v>1800000</v>
      </c>
      <c r="G61" s="121">
        <f t="shared" si="2"/>
        <v>146.49236245791397</v>
      </c>
      <c r="H61" s="119">
        <f t="shared" si="1"/>
        <v>1340436</v>
      </c>
      <c r="I61" s="54"/>
    </row>
    <row r="62" spans="2:9" ht="14.25" customHeight="1">
      <c r="B62" s="6" t="s">
        <v>146</v>
      </c>
      <c r="C62" s="8" t="s">
        <v>147</v>
      </c>
      <c r="D62" s="146">
        <f>D72+D81+D89+D97+D102</f>
        <v>27807972</v>
      </c>
      <c r="E62" s="146">
        <f>E72+E81+E89+E97+E102</f>
        <v>13655390</v>
      </c>
      <c r="F62" s="146">
        <f>F72+F81+F89+F97+F102</f>
        <v>16500000</v>
      </c>
      <c r="G62" s="121">
        <f t="shared" si="2"/>
        <v>120.83140796418117</v>
      </c>
      <c r="H62" s="119">
        <f t="shared" si="1"/>
        <v>14896789.09090909</v>
      </c>
      <c r="I62" s="54"/>
    </row>
    <row r="63" spans="2:9" ht="13.5" hidden="1">
      <c r="B63" s="6" t="s">
        <v>156</v>
      </c>
      <c r="C63" s="8" t="s">
        <v>157</v>
      </c>
      <c r="D63" s="146">
        <f aca="true" t="shared" si="3" ref="D63:F64">D73</f>
        <v>0</v>
      </c>
      <c r="E63" s="147">
        <f t="shared" si="3"/>
        <v>0</v>
      </c>
      <c r="F63" s="146">
        <f t="shared" si="3"/>
        <v>0</v>
      </c>
      <c r="G63" s="121" t="e">
        <f t="shared" si="2"/>
        <v>#DIV/0!</v>
      </c>
      <c r="H63" s="119">
        <f t="shared" si="1"/>
        <v>0</v>
      </c>
      <c r="I63" s="54"/>
    </row>
    <row r="64" spans="2:9" ht="13.5">
      <c r="B64" s="6" t="s">
        <v>339</v>
      </c>
      <c r="C64" s="8" t="s">
        <v>340</v>
      </c>
      <c r="D64" s="146">
        <f>D74+D82</f>
        <v>7810</v>
      </c>
      <c r="E64" s="147">
        <f t="shared" si="3"/>
        <v>2700</v>
      </c>
      <c r="F64" s="146">
        <f t="shared" si="3"/>
        <v>2700</v>
      </c>
      <c r="G64" s="121">
        <f t="shared" si="2"/>
        <v>100</v>
      </c>
      <c r="H64" s="119">
        <f t="shared" si="1"/>
        <v>2945.4545454545455</v>
      </c>
      <c r="I64" s="54"/>
    </row>
    <row r="65" spans="2:9" ht="13.5">
      <c r="B65" s="6" t="s">
        <v>262</v>
      </c>
      <c r="C65" s="8" t="s">
        <v>159</v>
      </c>
      <c r="D65" s="146">
        <f>D66</f>
        <v>898200</v>
      </c>
      <c r="E65" s="146">
        <f>E66</f>
        <v>136314</v>
      </c>
      <c r="F65" s="146">
        <f>F66</f>
        <v>180000</v>
      </c>
      <c r="G65" s="121">
        <f t="shared" si="2"/>
        <v>132.0480654958405</v>
      </c>
      <c r="H65" s="119">
        <f t="shared" si="1"/>
        <v>148706.18181818182</v>
      </c>
      <c r="I65" s="54"/>
    </row>
    <row r="66" spans="2:9" ht="13.5">
      <c r="B66" s="6" t="s">
        <v>392</v>
      </c>
      <c r="C66" s="8" t="s">
        <v>160</v>
      </c>
      <c r="D66" s="146">
        <f>D76+D84+D91+D99+D93</f>
        <v>898200</v>
      </c>
      <c r="E66" s="146">
        <f>E76+E84+E91+E99+E93</f>
        <v>136314</v>
      </c>
      <c r="F66" s="146">
        <f>F76+F84+F92+F99</f>
        <v>180000</v>
      </c>
      <c r="G66" s="121">
        <f t="shared" si="2"/>
        <v>132.0480654958405</v>
      </c>
      <c r="H66" s="119">
        <f t="shared" si="1"/>
        <v>148706.18181818182</v>
      </c>
      <c r="I66" s="54"/>
    </row>
    <row r="67" spans="2:9" ht="25.5" customHeight="1">
      <c r="B67" s="78" t="s">
        <v>418</v>
      </c>
      <c r="C67" s="8" t="s">
        <v>359</v>
      </c>
      <c r="D67" s="146">
        <f>D77+D85</f>
        <v>0</v>
      </c>
      <c r="E67" s="146">
        <f>E77+E85</f>
        <v>-9204</v>
      </c>
      <c r="F67" s="146">
        <f>F77+F85</f>
        <v>-9204</v>
      </c>
      <c r="G67" s="121">
        <f t="shared" si="2"/>
        <v>100</v>
      </c>
      <c r="H67" s="119">
        <f t="shared" si="1"/>
        <v>-10040.727272727272</v>
      </c>
      <c r="I67" s="54"/>
    </row>
    <row r="68" spans="2:9" ht="30" customHeight="1" hidden="1">
      <c r="B68" s="29" t="s">
        <v>418</v>
      </c>
      <c r="C68" s="8" t="s">
        <v>359</v>
      </c>
      <c r="D68" s="146"/>
      <c r="E68" s="147"/>
      <c r="F68" s="146">
        <f>F86</f>
        <v>0</v>
      </c>
      <c r="G68" s="121" t="e">
        <f t="shared" si="2"/>
        <v>#DIV/0!</v>
      </c>
      <c r="H68" s="119">
        <f t="shared" si="1"/>
        <v>0</v>
      </c>
      <c r="I68" s="54"/>
    </row>
    <row r="69" spans="2:9" ht="30" customHeight="1">
      <c r="B69" s="5" t="s">
        <v>235</v>
      </c>
      <c r="C69" s="7" t="s">
        <v>236</v>
      </c>
      <c r="D69" s="148">
        <f>D70+D75</f>
        <v>16690882</v>
      </c>
      <c r="E69" s="148">
        <f>E70+E75+E77</f>
        <v>8338718</v>
      </c>
      <c r="F69" s="148">
        <f>F70+F75+F77</f>
        <v>9481470</v>
      </c>
      <c r="G69" s="122">
        <f t="shared" si="2"/>
        <v>113.70416891421439</v>
      </c>
      <c r="H69" s="119">
        <f t="shared" si="1"/>
        <v>9096783.272727273</v>
      </c>
      <c r="I69" s="54"/>
    </row>
    <row r="70" spans="2:9" ht="13.5">
      <c r="B70" s="6" t="s">
        <v>266</v>
      </c>
      <c r="C70" s="8" t="s">
        <v>143</v>
      </c>
      <c r="D70" s="146">
        <f>D71+D72+D73+D74</f>
        <v>16460682</v>
      </c>
      <c r="E70" s="146">
        <f>E71+E72+E73+E74</f>
        <v>8292417</v>
      </c>
      <c r="F70" s="146">
        <f>F71+F72+F73+F74</f>
        <v>9402700</v>
      </c>
      <c r="G70" s="121">
        <f t="shared" si="2"/>
        <v>113.38913612279748</v>
      </c>
      <c r="H70" s="119">
        <f t="shared" si="1"/>
        <v>9046273.090909092</v>
      </c>
      <c r="I70" s="54"/>
    </row>
    <row r="71" spans="2:9" ht="13.5">
      <c r="B71" s="6" t="s">
        <v>144</v>
      </c>
      <c r="C71" s="8" t="s">
        <v>145</v>
      </c>
      <c r="D71" s="146">
        <v>1501900</v>
      </c>
      <c r="E71" s="147">
        <v>675388</v>
      </c>
      <c r="F71" s="146">
        <v>900000</v>
      </c>
      <c r="G71" s="121">
        <f t="shared" si="2"/>
        <v>133.25673538765867</v>
      </c>
      <c r="H71" s="119">
        <f t="shared" si="1"/>
        <v>736786.9090909091</v>
      </c>
      <c r="I71" s="54"/>
    </row>
    <row r="72" spans="2:9" ht="13.5">
      <c r="B72" s="6" t="s">
        <v>146</v>
      </c>
      <c r="C72" s="8" t="s">
        <v>147</v>
      </c>
      <c r="D72" s="146">
        <v>14952972</v>
      </c>
      <c r="E72" s="147">
        <v>7614329</v>
      </c>
      <c r="F72" s="146">
        <v>8500000</v>
      </c>
      <c r="G72" s="121">
        <f t="shared" si="2"/>
        <v>111.63163556499858</v>
      </c>
      <c r="H72" s="119">
        <f t="shared" si="1"/>
        <v>8306540.7272727275</v>
      </c>
      <c r="I72" s="54"/>
    </row>
    <row r="73" spans="2:9" ht="13.5" hidden="1">
      <c r="B73" s="6" t="s">
        <v>156</v>
      </c>
      <c r="C73" s="8" t="s">
        <v>157</v>
      </c>
      <c r="D73" s="146"/>
      <c r="E73" s="147"/>
      <c r="F73" s="146"/>
      <c r="G73" s="121" t="e">
        <f t="shared" si="2"/>
        <v>#DIV/0!</v>
      </c>
      <c r="H73" s="119">
        <f t="shared" si="1"/>
        <v>0</v>
      </c>
      <c r="I73" s="54"/>
    </row>
    <row r="74" spans="2:9" ht="13.5">
      <c r="B74" s="6" t="s">
        <v>339</v>
      </c>
      <c r="C74" s="8" t="s">
        <v>340</v>
      </c>
      <c r="D74" s="146">
        <v>5810</v>
      </c>
      <c r="E74" s="147">
        <v>2700</v>
      </c>
      <c r="F74" s="150">
        <v>2700</v>
      </c>
      <c r="G74" s="121">
        <f t="shared" si="2"/>
        <v>100</v>
      </c>
      <c r="H74" s="119">
        <f t="shared" si="1"/>
        <v>2945.4545454545455</v>
      </c>
      <c r="I74" s="54"/>
    </row>
    <row r="75" spans="2:9" ht="13.5">
      <c r="B75" s="6" t="s">
        <v>263</v>
      </c>
      <c r="C75" s="8" t="s">
        <v>159</v>
      </c>
      <c r="D75" s="146">
        <f>D76</f>
        <v>230200</v>
      </c>
      <c r="E75" s="147">
        <f>E76</f>
        <v>47531</v>
      </c>
      <c r="F75" s="146">
        <f>F76</f>
        <v>80000</v>
      </c>
      <c r="G75" s="121">
        <f t="shared" si="2"/>
        <v>168.31120742252426</v>
      </c>
      <c r="H75" s="119">
        <f t="shared" si="1"/>
        <v>51852</v>
      </c>
      <c r="I75" s="54"/>
    </row>
    <row r="76" spans="2:9" ht="13.5">
      <c r="B76" s="6" t="s">
        <v>393</v>
      </c>
      <c r="C76" s="8" t="s">
        <v>160</v>
      </c>
      <c r="D76" s="146">
        <v>230200</v>
      </c>
      <c r="E76" s="147">
        <v>47531</v>
      </c>
      <c r="F76" s="146">
        <v>80000</v>
      </c>
      <c r="G76" s="121">
        <f t="shared" si="2"/>
        <v>168.31120742252426</v>
      </c>
      <c r="H76" s="119">
        <f t="shared" si="1"/>
        <v>51852</v>
      </c>
      <c r="I76" s="54"/>
    </row>
    <row r="77" spans="2:9" ht="13.5">
      <c r="B77" s="6"/>
      <c r="C77" s="8" t="s">
        <v>359</v>
      </c>
      <c r="D77" s="146">
        <v>0</v>
      </c>
      <c r="E77" s="147">
        <v>-1230</v>
      </c>
      <c r="F77" s="146">
        <v>-1230</v>
      </c>
      <c r="G77" s="121">
        <f t="shared" si="2"/>
        <v>100</v>
      </c>
      <c r="H77" s="119">
        <f t="shared" si="1"/>
        <v>-1341.8181818181818</v>
      </c>
      <c r="I77" s="54"/>
    </row>
    <row r="78" spans="2:9" ht="13.5">
      <c r="B78" s="5" t="s">
        <v>237</v>
      </c>
      <c r="C78" s="7" t="s">
        <v>238</v>
      </c>
      <c r="D78" s="148">
        <f>D79+D83</f>
        <v>14162000</v>
      </c>
      <c r="E78" s="148">
        <f>E79+E83</f>
        <v>6683189</v>
      </c>
      <c r="F78" s="148">
        <f>F79+F86+F84+F85</f>
        <v>8992026</v>
      </c>
      <c r="G78" s="120">
        <f t="shared" si="2"/>
        <v>134.5469356021504</v>
      </c>
      <c r="H78" s="119">
        <f t="shared" si="1"/>
        <v>7290751.636363637</v>
      </c>
      <c r="I78" s="54"/>
    </row>
    <row r="79" spans="2:9" ht="13.5">
      <c r="B79" s="6" t="s">
        <v>267</v>
      </c>
      <c r="C79" s="8" t="s">
        <v>143</v>
      </c>
      <c r="D79" s="146">
        <f>D80+D81+D82</f>
        <v>13494000</v>
      </c>
      <c r="E79" s="146">
        <f>E80+E81</f>
        <v>6594406</v>
      </c>
      <c r="F79" s="146">
        <f>F80+F81</f>
        <v>8900000</v>
      </c>
      <c r="G79" s="121">
        <f t="shared" si="2"/>
        <v>134.96287611044878</v>
      </c>
      <c r="H79" s="119">
        <f t="shared" si="1"/>
        <v>7193897.454545455</v>
      </c>
      <c r="I79" s="54"/>
    </row>
    <row r="80" spans="2:9" ht="13.5">
      <c r="B80" s="6" t="s">
        <v>144</v>
      </c>
      <c r="C80" s="8" t="s">
        <v>145</v>
      </c>
      <c r="D80" s="146">
        <v>1137000</v>
      </c>
      <c r="E80" s="147">
        <v>553345</v>
      </c>
      <c r="F80" s="146">
        <v>900000</v>
      </c>
      <c r="G80" s="121">
        <f t="shared" si="2"/>
        <v>162.64717310177195</v>
      </c>
      <c r="H80" s="119">
        <f aca="true" t="shared" si="4" ref="H80:H111">E80/11*12</f>
        <v>603649.0909090909</v>
      </c>
      <c r="I80" s="54"/>
    </row>
    <row r="81" spans="2:9" ht="13.5">
      <c r="B81" s="6" t="s">
        <v>146</v>
      </c>
      <c r="C81" s="8" t="s">
        <v>147</v>
      </c>
      <c r="D81" s="146">
        <v>12355000</v>
      </c>
      <c r="E81" s="147">
        <v>6041061</v>
      </c>
      <c r="F81" s="146">
        <v>8000000</v>
      </c>
      <c r="G81" s="121">
        <f t="shared" si="2"/>
        <v>132.4270686887618</v>
      </c>
      <c r="H81" s="119">
        <f t="shared" si="4"/>
        <v>6590248.363636363</v>
      </c>
      <c r="I81" s="54"/>
    </row>
    <row r="82" spans="2:9" ht="13.5">
      <c r="B82" s="6" t="s">
        <v>339</v>
      </c>
      <c r="C82" s="8" t="s">
        <v>340</v>
      </c>
      <c r="D82" s="146">
        <v>2000</v>
      </c>
      <c r="E82" s="147"/>
      <c r="F82" s="146"/>
      <c r="G82" s="121"/>
      <c r="H82" s="119"/>
      <c r="I82" s="54"/>
    </row>
    <row r="83" spans="2:9" ht="13.5">
      <c r="B83" s="6" t="s">
        <v>251</v>
      </c>
      <c r="C83" s="8" t="s">
        <v>159</v>
      </c>
      <c r="D83" s="146">
        <f>D84</f>
        <v>668000</v>
      </c>
      <c r="E83" s="147">
        <f>E84</f>
        <v>88783</v>
      </c>
      <c r="F83" s="146">
        <f>F84</f>
        <v>100000</v>
      </c>
      <c r="G83" s="121">
        <f t="shared" si="2"/>
        <v>112.63417546151852</v>
      </c>
      <c r="H83" s="119">
        <f t="shared" si="4"/>
        <v>96854.18181818182</v>
      </c>
      <c r="I83" s="54"/>
    </row>
    <row r="84" spans="2:9" ht="13.5">
      <c r="B84" s="6" t="s">
        <v>394</v>
      </c>
      <c r="C84" s="8" t="s">
        <v>160</v>
      </c>
      <c r="D84" s="146">
        <v>668000</v>
      </c>
      <c r="E84" s="147">
        <v>88783</v>
      </c>
      <c r="F84" s="146">
        <v>100000</v>
      </c>
      <c r="G84" s="121">
        <f t="shared" si="2"/>
        <v>112.63417546151852</v>
      </c>
      <c r="H84" s="119">
        <f t="shared" si="4"/>
        <v>96854.18181818182</v>
      </c>
      <c r="I84" s="54"/>
    </row>
    <row r="85" spans="2:9" ht="27.75" customHeight="1">
      <c r="B85" s="78" t="s">
        <v>418</v>
      </c>
      <c r="C85" s="8" t="s">
        <v>359</v>
      </c>
      <c r="D85" s="146"/>
      <c r="E85" s="147">
        <v>-7974</v>
      </c>
      <c r="F85" s="146">
        <v>-7974</v>
      </c>
      <c r="G85" s="121">
        <f>F85/E85*100</f>
        <v>100</v>
      </c>
      <c r="H85" s="119">
        <f>E85/11*12</f>
        <v>-8698.90909090909</v>
      </c>
      <c r="I85" s="54"/>
    </row>
    <row r="86" spans="2:9" ht="24.75" customHeight="1" hidden="1">
      <c r="B86" s="29"/>
      <c r="C86" s="8"/>
      <c r="D86" s="146"/>
      <c r="E86" s="147"/>
      <c r="F86" s="146"/>
      <c r="G86" s="121"/>
      <c r="H86" s="119"/>
      <c r="I86" s="54"/>
    </row>
    <row r="87" spans="2:9" ht="13.5" hidden="1">
      <c r="B87" s="5" t="s">
        <v>239</v>
      </c>
      <c r="C87" s="7" t="s">
        <v>240</v>
      </c>
      <c r="D87" s="148">
        <f>D88+D90+D92</f>
        <v>0</v>
      </c>
      <c r="E87" s="149">
        <f>E88+E90+E92</f>
        <v>0</v>
      </c>
      <c r="F87" s="148">
        <f>F88+F90+F92</f>
        <v>0</v>
      </c>
      <c r="G87" s="121" t="e">
        <f aca="true" t="shared" si="5" ref="G87:G109">F87/E87*100</f>
        <v>#DIV/0!</v>
      </c>
      <c r="H87" s="119">
        <f t="shared" si="4"/>
        <v>0</v>
      </c>
      <c r="I87" s="54"/>
    </row>
    <row r="88" spans="2:9" ht="13.5" hidden="1">
      <c r="B88" s="6" t="s">
        <v>268</v>
      </c>
      <c r="C88" s="8" t="s">
        <v>143</v>
      </c>
      <c r="D88" s="146">
        <f>D89</f>
        <v>0</v>
      </c>
      <c r="E88" s="147">
        <f>E89</f>
        <v>0</v>
      </c>
      <c r="F88" s="146">
        <f>F89</f>
        <v>0</v>
      </c>
      <c r="G88" s="121" t="e">
        <f t="shared" si="5"/>
        <v>#DIV/0!</v>
      </c>
      <c r="H88" s="119">
        <f t="shared" si="4"/>
        <v>0</v>
      </c>
      <c r="I88" s="54"/>
    </row>
    <row r="89" spans="2:9" ht="13.5" hidden="1">
      <c r="B89" s="6" t="s">
        <v>146</v>
      </c>
      <c r="C89" s="8" t="s">
        <v>147</v>
      </c>
      <c r="D89" s="146"/>
      <c r="E89" s="147"/>
      <c r="F89" s="146"/>
      <c r="G89" s="121" t="e">
        <f t="shared" si="5"/>
        <v>#DIV/0!</v>
      </c>
      <c r="H89" s="119">
        <f t="shared" si="4"/>
        <v>0</v>
      </c>
      <c r="I89" s="54"/>
    </row>
    <row r="90" spans="2:9" ht="13.5" hidden="1">
      <c r="B90" s="6" t="s">
        <v>263</v>
      </c>
      <c r="C90" s="8" t="s">
        <v>159</v>
      </c>
      <c r="D90" s="146">
        <f>D91</f>
        <v>0</v>
      </c>
      <c r="E90" s="147">
        <f>E91</f>
        <v>0</v>
      </c>
      <c r="F90" s="146"/>
      <c r="G90" s="121" t="e">
        <f t="shared" si="5"/>
        <v>#DIV/0!</v>
      </c>
      <c r="H90" s="119">
        <f t="shared" si="4"/>
        <v>0</v>
      </c>
      <c r="I90" s="54"/>
    </row>
    <row r="91" spans="2:9" ht="13.5" hidden="1">
      <c r="B91" s="6" t="s">
        <v>393</v>
      </c>
      <c r="C91" s="8" t="s">
        <v>160</v>
      </c>
      <c r="D91" s="146"/>
      <c r="E91" s="147"/>
      <c r="F91" s="146"/>
      <c r="G91" s="121" t="e">
        <f t="shared" si="5"/>
        <v>#DIV/0!</v>
      </c>
      <c r="H91" s="119">
        <f t="shared" si="4"/>
        <v>0</v>
      </c>
      <c r="I91" s="54"/>
    </row>
    <row r="92" spans="2:9" ht="13.5" hidden="1">
      <c r="B92" s="6" t="s">
        <v>251</v>
      </c>
      <c r="C92" s="8" t="s">
        <v>159</v>
      </c>
      <c r="D92" s="146">
        <f>D93</f>
        <v>0</v>
      </c>
      <c r="E92" s="147"/>
      <c r="F92" s="146">
        <f>F93</f>
        <v>0</v>
      </c>
      <c r="G92" s="121" t="e">
        <f t="shared" si="5"/>
        <v>#DIV/0!</v>
      </c>
      <c r="H92" s="119">
        <f t="shared" si="4"/>
        <v>0</v>
      </c>
      <c r="I92" s="54"/>
    </row>
    <row r="93" spans="2:9" ht="13.5" hidden="1">
      <c r="B93" s="6" t="s">
        <v>394</v>
      </c>
      <c r="C93" s="8" t="s">
        <v>160</v>
      </c>
      <c r="D93" s="146"/>
      <c r="E93" s="147"/>
      <c r="F93" s="146"/>
      <c r="G93" s="121" t="e">
        <f t="shared" si="5"/>
        <v>#DIV/0!</v>
      </c>
      <c r="H93" s="119">
        <f t="shared" si="4"/>
        <v>0</v>
      </c>
      <c r="I93" s="54"/>
    </row>
    <row r="94" spans="2:9" ht="26.25" hidden="1">
      <c r="B94" s="5" t="s">
        <v>241</v>
      </c>
      <c r="C94" s="7" t="s">
        <v>242</v>
      </c>
      <c r="D94" s="148">
        <f>D95+D98</f>
        <v>0</v>
      </c>
      <c r="E94" s="149">
        <f>E95+E98</f>
        <v>0</v>
      </c>
      <c r="F94" s="148">
        <f>F95+F98</f>
        <v>0</v>
      </c>
      <c r="G94" s="121" t="e">
        <f t="shared" si="5"/>
        <v>#DIV/0!</v>
      </c>
      <c r="H94" s="119">
        <f t="shared" si="4"/>
        <v>0</v>
      </c>
      <c r="I94" s="54"/>
    </row>
    <row r="95" spans="2:9" ht="13.5" hidden="1">
      <c r="B95" s="6" t="s">
        <v>269</v>
      </c>
      <c r="C95" s="8" t="s">
        <v>143</v>
      </c>
      <c r="D95" s="146">
        <f>D96+D97</f>
        <v>0</v>
      </c>
      <c r="E95" s="147">
        <f>E96+E97</f>
        <v>0</v>
      </c>
      <c r="F95" s="146">
        <f>F96+F97</f>
        <v>0</v>
      </c>
      <c r="G95" s="121" t="e">
        <f t="shared" si="5"/>
        <v>#DIV/0!</v>
      </c>
      <c r="H95" s="119">
        <f t="shared" si="4"/>
        <v>0</v>
      </c>
      <c r="I95" s="54"/>
    </row>
    <row r="96" spans="2:9" ht="13.5" hidden="1">
      <c r="B96" s="6" t="s">
        <v>144</v>
      </c>
      <c r="C96" s="8" t="s">
        <v>145</v>
      </c>
      <c r="D96" s="146"/>
      <c r="E96" s="147"/>
      <c r="F96" s="146"/>
      <c r="G96" s="121" t="e">
        <f t="shared" si="5"/>
        <v>#DIV/0!</v>
      </c>
      <c r="H96" s="119">
        <f t="shared" si="4"/>
        <v>0</v>
      </c>
      <c r="I96" s="54"/>
    </row>
    <row r="97" spans="2:9" ht="13.5" hidden="1">
      <c r="B97" s="6" t="s">
        <v>146</v>
      </c>
      <c r="C97" s="8" t="s">
        <v>147</v>
      </c>
      <c r="D97" s="146"/>
      <c r="E97" s="147"/>
      <c r="F97" s="146"/>
      <c r="G97" s="121" t="e">
        <f t="shared" si="5"/>
        <v>#DIV/0!</v>
      </c>
      <c r="H97" s="119">
        <f t="shared" si="4"/>
        <v>0</v>
      </c>
      <c r="I97" s="54"/>
    </row>
    <row r="98" spans="2:9" ht="13.5" hidden="1">
      <c r="B98" s="6" t="s">
        <v>264</v>
      </c>
      <c r="C98" s="8" t="s">
        <v>159</v>
      </c>
      <c r="D98" s="146">
        <f>D99</f>
        <v>0</v>
      </c>
      <c r="E98" s="147">
        <f>E99</f>
        <v>0</v>
      </c>
      <c r="F98" s="146"/>
      <c r="G98" s="121" t="e">
        <f t="shared" si="5"/>
        <v>#DIV/0!</v>
      </c>
      <c r="H98" s="119">
        <f t="shared" si="4"/>
        <v>0</v>
      </c>
      <c r="I98" s="54"/>
    </row>
    <row r="99" spans="2:9" ht="13.5" hidden="1">
      <c r="B99" s="6" t="s">
        <v>395</v>
      </c>
      <c r="C99" s="8" t="s">
        <v>160</v>
      </c>
      <c r="D99" s="146"/>
      <c r="E99" s="147"/>
      <c r="F99" s="146"/>
      <c r="G99" s="121" t="e">
        <f t="shared" si="5"/>
        <v>#DIV/0!</v>
      </c>
      <c r="H99" s="119">
        <f t="shared" si="4"/>
        <v>0</v>
      </c>
      <c r="I99" s="54"/>
    </row>
    <row r="100" spans="2:9" ht="13.5">
      <c r="B100" s="5" t="s">
        <v>469</v>
      </c>
      <c r="C100" s="7" t="s">
        <v>468</v>
      </c>
      <c r="D100" s="148">
        <f>D102</f>
        <v>500000</v>
      </c>
      <c r="E100" s="148">
        <f>E102</f>
        <v>0</v>
      </c>
      <c r="F100" s="148">
        <f>F102</f>
        <v>0</v>
      </c>
      <c r="G100" s="121" t="e">
        <f t="shared" si="5"/>
        <v>#DIV/0!</v>
      </c>
      <c r="H100" s="119">
        <f t="shared" si="4"/>
        <v>0</v>
      </c>
      <c r="I100" s="54"/>
    </row>
    <row r="101" spans="2:9" ht="13.5">
      <c r="B101" s="6" t="s">
        <v>267</v>
      </c>
      <c r="C101" s="8" t="s">
        <v>319</v>
      </c>
      <c r="D101" s="146">
        <f>D102</f>
        <v>500000</v>
      </c>
      <c r="E101" s="146">
        <f>E102</f>
        <v>0</v>
      </c>
      <c r="F101" s="148">
        <f>F102</f>
        <v>0</v>
      </c>
      <c r="G101" s="121" t="e">
        <f t="shared" si="5"/>
        <v>#DIV/0!</v>
      </c>
      <c r="H101" s="119"/>
      <c r="I101" s="54"/>
    </row>
    <row r="102" spans="2:9" ht="13.5">
      <c r="B102" s="6" t="s">
        <v>146</v>
      </c>
      <c r="C102" s="8" t="s">
        <v>320</v>
      </c>
      <c r="D102" s="146">
        <v>500000</v>
      </c>
      <c r="E102" s="147">
        <v>0</v>
      </c>
      <c r="F102" s="146">
        <v>0</v>
      </c>
      <c r="G102" s="121" t="e">
        <f t="shared" si="5"/>
        <v>#DIV/0!</v>
      </c>
      <c r="H102" s="119">
        <f t="shared" si="4"/>
        <v>0</v>
      </c>
      <c r="I102" s="54"/>
    </row>
    <row r="103" spans="2:9" ht="13.5">
      <c r="B103" s="13" t="s">
        <v>330</v>
      </c>
      <c r="C103" s="177" t="s">
        <v>521</v>
      </c>
      <c r="D103" s="151">
        <f>D12-D59</f>
        <v>0</v>
      </c>
      <c r="E103" s="151">
        <f>E12-E59</f>
        <v>5193668</v>
      </c>
      <c r="F103" s="151">
        <f>F12-F59</f>
        <v>3917573</v>
      </c>
      <c r="G103" s="121"/>
      <c r="H103" s="119">
        <f t="shared" si="4"/>
        <v>5665819.636363637</v>
      </c>
      <c r="I103" s="54"/>
    </row>
    <row r="104" spans="4:9" ht="13.5">
      <c r="D104" s="153"/>
      <c r="E104" s="153"/>
      <c r="F104" s="154"/>
      <c r="G104" s="121"/>
      <c r="H104" s="119">
        <f t="shared" si="4"/>
        <v>0</v>
      </c>
      <c r="I104" s="54"/>
    </row>
    <row r="105" spans="2:9" ht="13.5">
      <c r="B105" s="23" t="s">
        <v>350</v>
      </c>
      <c r="C105" s="181" t="s">
        <v>523</v>
      </c>
      <c r="D105" s="155">
        <v>30455000</v>
      </c>
      <c r="E105" s="156">
        <v>20070729</v>
      </c>
      <c r="F105" s="155">
        <v>22211069</v>
      </c>
      <c r="G105" s="121">
        <f t="shared" si="5"/>
        <v>110.66398734196451</v>
      </c>
      <c r="H105" s="119">
        <f t="shared" si="4"/>
        <v>21895340.727272727</v>
      </c>
      <c r="I105" s="54"/>
    </row>
    <row r="106" spans="2:9" ht="13.5">
      <c r="B106" s="23" t="s">
        <v>351</v>
      </c>
      <c r="C106" s="182" t="s">
        <v>523</v>
      </c>
      <c r="D106" s="155">
        <v>30455000</v>
      </c>
      <c r="E106" s="156">
        <v>14877619</v>
      </c>
      <c r="F106" s="155">
        <v>18293496</v>
      </c>
      <c r="G106" s="121">
        <f t="shared" si="5"/>
        <v>122.95983651685125</v>
      </c>
      <c r="H106" s="119">
        <f t="shared" si="4"/>
        <v>16230129.818181816</v>
      </c>
      <c r="I106" s="54"/>
    </row>
    <row r="107" spans="2:9" ht="13.5">
      <c r="B107" s="13" t="s">
        <v>526</v>
      </c>
      <c r="C107" s="177" t="s">
        <v>523</v>
      </c>
      <c r="D107" s="151">
        <f>D105:E105-D106:E106</f>
        <v>0</v>
      </c>
      <c r="E107" s="152">
        <f>E105:F105-E106</f>
        <v>5193110</v>
      </c>
      <c r="F107" s="151">
        <f>F105-F106</f>
        <v>3917573</v>
      </c>
      <c r="G107" s="121"/>
      <c r="H107" s="119">
        <f t="shared" si="4"/>
        <v>5665210.909090909</v>
      </c>
      <c r="I107" s="54"/>
    </row>
    <row r="108" spans="2:9" ht="13.5">
      <c r="B108" s="23" t="s">
        <v>353</v>
      </c>
      <c r="C108" s="182" t="s">
        <v>524</v>
      </c>
      <c r="D108" s="155">
        <v>898000</v>
      </c>
      <c r="E108" s="156">
        <v>136872</v>
      </c>
      <c r="F108" s="155">
        <v>180000</v>
      </c>
      <c r="G108" s="121">
        <f t="shared" si="5"/>
        <v>131.50973172014727</v>
      </c>
      <c r="H108" s="119">
        <f t="shared" si="4"/>
        <v>149314.9090909091</v>
      </c>
      <c r="I108" s="54"/>
    </row>
    <row r="109" spans="2:9" ht="13.5">
      <c r="B109" s="23" t="s">
        <v>352</v>
      </c>
      <c r="C109" s="182" t="s">
        <v>524</v>
      </c>
      <c r="D109" s="155">
        <v>898000</v>
      </c>
      <c r="E109" s="156">
        <v>136314</v>
      </c>
      <c r="F109" s="155">
        <v>180000</v>
      </c>
      <c r="G109" s="121">
        <f t="shared" si="5"/>
        <v>132.0480654958405</v>
      </c>
      <c r="H109" s="119">
        <f t="shared" si="4"/>
        <v>148706.18181818182</v>
      </c>
      <c r="I109" s="54"/>
    </row>
    <row r="110" spans="2:9" ht="13.5">
      <c r="B110" s="13" t="s">
        <v>528</v>
      </c>
      <c r="C110" s="181" t="s">
        <v>524</v>
      </c>
      <c r="D110" s="152">
        <f>D108-D109</f>
        <v>0</v>
      </c>
      <c r="E110" s="152">
        <f>E108-E109</f>
        <v>558</v>
      </c>
      <c r="F110" s="151">
        <f>F108-F109</f>
        <v>0</v>
      </c>
      <c r="G110" s="121"/>
      <c r="H110" s="119">
        <f t="shared" si="4"/>
        <v>608.7272727272727</v>
      </c>
      <c r="I110" s="54"/>
    </row>
    <row r="111" spans="2:9" ht="13.5">
      <c r="B111" s="13" t="s">
        <v>354</v>
      </c>
      <c r="C111" s="19"/>
      <c r="D111" s="152">
        <f>D107+D110</f>
        <v>0</v>
      </c>
      <c r="E111" s="152">
        <f>E107+E110</f>
        <v>5193668</v>
      </c>
      <c r="F111" s="151">
        <f>F107:G107+F110:G110</f>
        <v>3917573</v>
      </c>
      <c r="G111" s="121"/>
      <c r="H111" s="119">
        <f t="shared" si="4"/>
        <v>5665819.636363637</v>
      </c>
      <c r="I111" s="54"/>
    </row>
    <row r="113" spans="2:6" ht="12.75">
      <c r="B113" s="26"/>
      <c r="C113" s="27"/>
      <c r="D113" s="28"/>
      <c r="E113" s="28"/>
      <c r="F113" s="60"/>
    </row>
    <row r="114" spans="2:6" ht="12.75">
      <c r="B114" s="26"/>
      <c r="C114" s="27"/>
      <c r="D114" s="28"/>
      <c r="E114" s="28"/>
      <c r="F114" s="95"/>
    </row>
    <row r="115" spans="2:6" ht="12.75">
      <c r="B115" s="26"/>
      <c r="C115" s="27"/>
      <c r="D115" s="28"/>
      <c r="E115" s="28"/>
      <c r="F115" s="60"/>
    </row>
    <row r="116" spans="2:5" ht="12.75">
      <c r="B116" s="26"/>
      <c r="C116" s="27"/>
      <c r="D116" s="28"/>
      <c r="E116" s="28"/>
    </row>
    <row r="117" spans="2:5" ht="12.75">
      <c r="B117" s="26"/>
      <c r="C117" s="27"/>
      <c r="D117" s="28"/>
      <c r="E117" s="28"/>
    </row>
  </sheetData>
  <sheetProtection/>
  <mergeCells count="9">
    <mergeCell ref="F1:G1"/>
    <mergeCell ref="G9:G10"/>
    <mergeCell ref="C9:C10"/>
    <mergeCell ref="F9:F10"/>
    <mergeCell ref="D9:D10"/>
    <mergeCell ref="E9:E10"/>
    <mergeCell ref="B5:F5"/>
    <mergeCell ref="B6:F6"/>
    <mergeCell ref="B9:B10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3.7109375" style="3" customWidth="1"/>
    <col min="7" max="16384" width="9.140625" style="1" customWidth="1"/>
  </cols>
  <sheetData>
    <row r="1" spans="2:7" ht="15.75">
      <c r="B1" s="4" t="s">
        <v>244</v>
      </c>
      <c r="C1" s="37"/>
      <c r="D1" s="38"/>
      <c r="E1" s="38"/>
      <c r="F1" s="32" t="s">
        <v>396</v>
      </c>
      <c r="G1" s="33"/>
    </row>
    <row r="2" spans="2:7" ht="15.75">
      <c r="B2" s="4" t="s">
        <v>245</v>
      </c>
      <c r="C2" s="37"/>
      <c r="D2" s="38"/>
      <c r="E2" s="38"/>
      <c r="F2" s="38"/>
      <c r="G2" s="39"/>
    </row>
    <row r="3" spans="2:7" ht="15.75">
      <c r="B3" s="4" t="s">
        <v>397</v>
      </c>
      <c r="C3" s="37"/>
      <c r="D3" s="38"/>
      <c r="E3" s="38"/>
      <c r="F3" s="38"/>
      <c r="G3" s="39"/>
    </row>
    <row r="4" spans="2:7" ht="15">
      <c r="B4" s="39"/>
      <c r="C4" s="37"/>
      <c r="D4" s="38"/>
      <c r="E4" s="38"/>
      <c r="F4" s="38"/>
      <c r="G4" s="39"/>
    </row>
    <row r="5" spans="2:7" ht="15.75">
      <c r="B5" s="201" t="s">
        <v>398</v>
      </c>
      <c r="C5" s="201"/>
      <c r="D5" s="201"/>
      <c r="E5" s="201"/>
      <c r="F5" s="201"/>
      <c r="G5" s="39"/>
    </row>
    <row r="6" spans="2:7" ht="15.75">
      <c r="B6" s="202">
        <v>43373</v>
      </c>
      <c r="C6" s="203"/>
      <c r="D6" s="203"/>
      <c r="E6" s="203"/>
      <c r="F6" s="203"/>
      <c r="G6" s="39"/>
    </row>
    <row r="7" spans="2:7" ht="15">
      <c r="B7" s="39"/>
      <c r="C7" s="36"/>
      <c r="D7" s="38"/>
      <c r="E7" s="38"/>
      <c r="F7" s="38"/>
      <c r="G7" s="39"/>
    </row>
    <row r="8" spans="2:7" ht="15">
      <c r="B8" s="39"/>
      <c r="C8" s="37"/>
      <c r="D8" s="38"/>
      <c r="E8" s="38"/>
      <c r="F8" s="99" t="s">
        <v>247</v>
      </c>
      <c r="G8" s="39"/>
    </row>
    <row r="9" spans="2:7" ht="15">
      <c r="B9" s="39"/>
      <c r="C9" s="37"/>
      <c r="D9" s="38"/>
      <c r="E9" s="38"/>
      <c r="F9" s="38"/>
      <c r="G9" s="39"/>
    </row>
    <row r="10" spans="2:7" ht="12.75" customHeight="1">
      <c r="B10" s="204" t="s">
        <v>248</v>
      </c>
      <c r="C10" s="205" t="s">
        <v>243</v>
      </c>
      <c r="D10" s="199" t="s">
        <v>448</v>
      </c>
      <c r="E10" s="206" t="s">
        <v>447</v>
      </c>
      <c r="F10" s="199" t="s">
        <v>465</v>
      </c>
      <c r="G10" s="199" t="s">
        <v>406</v>
      </c>
    </row>
    <row r="11" spans="2:7" ht="33.75" customHeight="1">
      <c r="B11" s="204"/>
      <c r="C11" s="205"/>
      <c r="D11" s="200"/>
      <c r="E11" s="207"/>
      <c r="F11" s="200"/>
      <c r="G11" s="200"/>
    </row>
    <row r="12" spans="2:7" ht="32.25">
      <c r="B12" s="40"/>
      <c r="C12" s="41"/>
      <c r="D12" s="42">
        <v>1</v>
      </c>
      <c r="E12" s="43">
        <v>2</v>
      </c>
      <c r="F12" s="44">
        <v>3</v>
      </c>
      <c r="G12" s="44" t="s">
        <v>407</v>
      </c>
    </row>
    <row r="13" spans="2:7" s="12" customFormat="1" ht="15.75">
      <c r="B13" s="45" t="s">
        <v>0</v>
      </c>
      <c r="C13" s="46" t="s">
        <v>402</v>
      </c>
      <c r="D13" s="47">
        <f>D15+D14</f>
        <v>4000</v>
      </c>
      <c r="E13" s="47">
        <f>E14+E15</f>
        <v>4000</v>
      </c>
      <c r="F13" s="47">
        <f>F14+F15</f>
        <v>0</v>
      </c>
      <c r="G13" s="34">
        <f aca="true" t="shared" si="0" ref="G13:G19">F13/E13*100</f>
        <v>0</v>
      </c>
    </row>
    <row r="14" spans="2:7" s="12" customFormat="1" ht="46.5" hidden="1">
      <c r="B14" s="48" t="s">
        <v>416</v>
      </c>
      <c r="C14" s="49" t="s">
        <v>415</v>
      </c>
      <c r="D14" s="50"/>
      <c r="E14" s="50"/>
      <c r="F14" s="50"/>
      <c r="G14" s="35" t="e">
        <f t="shared" si="0"/>
        <v>#DIV/0!</v>
      </c>
    </row>
    <row r="15" spans="2:11" s="12" customFormat="1" ht="36.75" customHeight="1">
      <c r="B15" s="48" t="s">
        <v>399</v>
      </c>
      <c r="C15" s="49" t="s">
        <v>403</v>
      </c>
      <c r="D15" s="50">
        <v>4000</v>
      </c>
      <c r="E15" s="50">
        <v>4000</v>
      </c>
      <c r="F15" s="50">
        <v>0</v>
      </c>
      <c r="G15" s="35">
        <f t="shared" si="0"/>
        <v>0</v>
      </c>
      <c r="K15" s="12" t="s">
        <v>408</v>
      </c>
    </row>
    <row r="16" spans="2:7" s="12" customFormat="1" ht="15.75">
      <c r="B16" s="45" t="s">
        <v>400</v>
      </c>
      <c r="C16" s="46" t="s">
        <v>404</v>
      </c>
      <c r="D16" s="47">
        <f>D17</f>
        <v>4000</v>
      </c>
      <c r="E16" s="47">
        <f>E17</f>
        <v>4000</v>
      </c>
      <c r="F16" s="47">
        <f>F17</f>
        <v>0</v>
      </c>
      <c r="G16" s="53">
        <f t="shared" si="0"/>
        <v>0</v>
      </c>
    </row>
    <row r="17" spans="2:7" s="12" customFormat="1" ht="15">
      <c r="B17" s="51" t="s">
        <v>401</v>
      </c>
      <c r="C17" s="49" t="s">
        <v>405</v>
      </c>
      <c r="D17" s="52">
        <f>D19</f>
        <v>4000</v>
      </c>
      <c r="E17" s="52">
        <f>E19</f>
        <v>4000</v>
      </c>
      <c r="F17" s="52">
        <f>F19</f>
        <v>0</v>
      </c>
      <c r="G17" s="35">
        <f t="shared" si="0"/>
        <v>0</v>
      </c>
    </row>
    <row r="18" spans="2:7" ht="15" hidden="1">
      <c r="B18" s="51" t="s">
        <v>300</v>
      </c>
      <c r="C18" s="49" t="s">
        <v>159</v>
      </c>
      <c r="D18" s="52" t="e">
        <f>#REF!+#REF!+#REF!+#REF!+#REF!+#REF!+#REF!+#REF!+#REF!+#REF!</f>
        <v>#REF!</v>
      </c>
      <c r="E18" s="52" t="e">
        <f>#REF!+#REF!+#REF!+#REF!+#REF!+#REF!+#REF!+#REF!+#REF!+#REF!</f>
        <v>#REF!</v>
      </c>
      <c r="F18" s="52" t="e">
        <f>#REF!+#REF!+#REF!+#REF!+#REF!+#REF!+#REF!+#REF!+#REF!+#REF!</f>
        <v>#REF!</v>
      </c>
      <c r="G18" s="35" t="e">
        <f t="shared" si="0"/>
        <v>#REF!</v>
      </c>
    </row>
    <row r="19" spans="2:7" ht="46.5">
      <c r="B19" s="51" t="s">
        <v>434</v>
      </c>
      <c r="C19" s="49" t="s">
        <v>435</v>
      </c>
      <c r="D19" s="50">
        <v>4000</v>
      </c>
      <c r="E19" s="50">
        <v>4000</v>
      </c>
      <c r="F19" s="52">
        <v>0</v>
      </c>
      <c r="G19" s="35">
        <f t="shared" si="0"/>
        <v>0</v>
      </c>
    </row>
    <row r="20" spans="2:7" ht="15.75">
      <c r="B20" s="55" t="s">
        <v>423</v>
      </c>
      <c r="C20" s="56"/>
      <c r="D20" s="57">
        <v>0</v>
      </c>
      <c r="E20" s="57">
        <v>0</v>
      </c>
      <c r="F20" s="57">
        <f>F13-F16</f>
        <v>0</v>
      </c>
      <c r="G20" s="35">
        <v>0</v>
      </c>
    </row>
    <row r="21" spans="2:7" ht="15">
      <c r="B21" s="39"/>
      <c r="C21" s="37"/>
      <c r="D21" s="38"/>
      <c r="E21" s="38"/>
      <c r="F21" s="38"/>
      <c r="G21" s="39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421875" style="2" customWidth="1"/>
    <col min="5" max="5" width="16.421875" style="3" customWidth="1"/>
    <col min="6" max="6" width="18.281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3.5">
      <c r="B1" s="9" t="s">
        <v>244</v>
      </c>
      <c r="F1" s="158" t="s">
        <v>396</v>
      </c>
      <c r="G1" s="158"/>
    </row>
    <row r="2" ht="13.5">
      <c r="B2" s="9" t="s">
        <v>245</v>
      </c>
    </row>
    <row r="3" ht="13.5">
      <c r="B3" s="9" t="s">
        <v>397</v>
      </c>
    </row>
    <row r="5" spans="2:6" ht="33.75" customHeight="1">
      <c r="B5" s="208" t="s">
        <v>476</v>
      </c>
      <c r="C5" s="208"/>
      <c r="D5" s="208"/>
      <c r="E5" s="208"/>
      <c r="F5" s="208"/>
    </row>
    <row r="6" spans="2:6" ht="12.75">
      <c r="B6" s="209">
        <v>44561</v>
      </c>
      <c r="C6" s="210"/>
      <c r="D6" s="210"/>
      <c r="E6" s="210"/>
      <c r="F6" s="210"/>
    </row>
    <row r="7" ht="12.75">
      <c r="F7" s="3" t="s">
        <v>408</v>
      </c>
    </row>
    <row r="8" ht="12.75">
      <c r="F8" s="99" t="s">
        <v>247</v>
      </c>
    </row>
    <row r="9" spans="2:7" ht="25.5" customHeight="1">
      <c r="B9" s="194" t="s">
        <v>248</v>
      </c>
      <c r="C9" s="195" t="s">
        <v>243</v>
      </c>
      <c r="D9" s="196" t="s">
        <v>510</v>
      </c>
      <c r="E9" s="196" t="s">
        <v>511</v>
      </c>
      <c r="F9" s="196" t="s">
        <v>512</v>
      </c>
      <c r="G9" s="188" t="s">
        <v>406</v>
      </c>
    </row>
    <row r="10" spans="2:7" ht="16.5" customHeight="1">
      <c r="B10" s="194"/>
      <c r="C10" s="195"/>
      <c r="D10" s="196"/>
      <c r="E10" s="196"/>
      <c r="F10" s="196"/>
      <c r="G10" s="189"/>
    </row>
    <row r="11" spans="2:7" ht="13.5">
      <c r="B11" s="63"/>
      <c r="C11" s="64"/>
      <c r="D11" s="64" t="s">
        <v>477</v>
      </c>
      <c r="E11" s="65">
        <v>2</v>
      </c>
      <c r="F11" s="65">
        <v>3</v>
      </c>
      <c r="G11" s="66" t="s">
        <v>407</v>
      </c>
    </row>
    <row r="12" spans="2:9" s="9" customFormat="1" ht="13.5">
      <c r="B12" s="108" t="s">
        <v>428</v>
      </c>
      <c r="C12" s="159" t="s">
        <v>500</v>
      </c>
      <c r="D12" s="169">
        <f>D13</f>
        <v>14230856</v>
      </c>
      <c r="E12" s="169">
        <f>E13</f>
        <v>14230856</v>
      </c>
      <c r="F12" s="170">
        <f>F13</f>
        <v>14225085</v>
      </c>
      <c r="G12" s="120" t="e">
        <f>#REF!/F12*100</f>
        <v>#REF!</v>
      </c>
      <c r="H12" s="119">
        <f>F12/11*12</f>
        <v>15518274.545454545</v>
      </c>
      <c r="I12" s="54"/>
    </row>
    <row r="13" spans="2:10" s="9" customFormat="1" ht="13.5">
      <c r="B13" s="108" t="s">
        <v>478</v>
      </c>
      <c r="C13" s="159" t="s">
        <v>479</v>
      </c>
      <c r="D13" s="169">
        <v>14230856</v>
      </c>
      <c r="E13" s="169">
        <v>14230856</v>
      </c>
      <c r="F13" s="170">
        <v>14225085</v>
      </c>
      <c r="G13" s="120"/>
      <c r="H13" s="119"/>
      <c r="I13" s="54"/>
      <c r="J13" s="9" t="s">
        <v>506</v>
      </c>
    </row>
    <row r="14" spans="2:9" ht="13.5">
      <c r="B14" s="118" t="s">
        <v>233</v>
      </c>
      <c r="C14" s="159" t="s">
        <v>495</v>
      </c>
      <c r="D14" s="167">
        <f>D35+D38</f>
        <v>14230856</v>
      </c>
      <c r="E14" s="167">
        <f>E35+E38</f>
        <v>14230856</v>
      </c>
      <c r="F14" s="171">
        <f>F35+F38</f>
        <v>14225085</v>
      </c>
      <c r="G14" s="120" t="e">
        <f>#REF!/F14*100</f>
        <v>#REF!</v>
      </c>
      <c r="H14" s="119">
        <f aca="true" t="shared" si="0" ref="H14:H35">F14/11*12</f>
        <v>15518274.545454545</v>
      </c>
      <c r="I14" s="54"/>
    </row>
    <row r="15" spans="2:9" ht="13.5">
      <c r="B15" s="29" t="s">
        <v>262</v>
      </c>
      <c r="C15" s="160" t="s">
        <v>159</v>
      </c>
      <c r="D15" s="168">
        <f>D16</f>
        <v>14230856</v>
      </c>
      <c r="E15" s="168">
        <f>E16</f>
        <v>14230856</v>
      </c>
      <c r="F15" s="130">
        <f>F16</f>
        <v>14225085</v>
      </c>
      <c r="G15" s="121" t="e">
        <f>#REF!/F15*100</f>
        <v>#REF!</v>
      </c>
      <c r="H15" s="119">
        <f t="shared" si="0"/>
        <v>15518274.545454545</v>
      </c>
      <c r="I15" s="54"/>
    </row>
    <row r="16" spans="2:9" ht="13.5">
      <c r="B16" s="29" t="s">
        <v>392</v>
      </c>
      <c r="C16" s="160" t="s">
        <v>160</v>
      </c>
      <c r="D16" s="168">
        <v>14230856</v>
      </c>
      <c r="E16" s="168">
        <v>14230856</v>
      </c>
      <c r="F16" s="130">
        <v>14225085</v>
      </c>
      <c r="G16" s="121" t="e">
        <f>#REF!/F16*100</f>
        <v>#REF!</v>
      </c>
      <c r="H16" s="119">
        <f t="shared" si="0"/>
        <v>15518274.545454545</v>
      </c>
      <c r="I16" s="54"/>
    </row>
    <row r="17" spans="2:9" ht="12.75" customHeight="1" hidden="1">
      <c r="B17" s="29" t="s">
        <v>358</v>
      </c>
      <c r="C17" s="160" t="s">
        <v>359</v>
      </c>
      <c r="D17" s="168"/>
      <c r="E17" s="168"/>
      <c r="F17" s="130"/>
      <c r="G17" s="121" t="e">
        <f>#REF!/F17*100</f>
        <v>#REF!</v>
      </c>
      <c r="H17" s="119">
        <f t="shared" si="0"/>
        <v>0</v>
      </c>
      <c r="I17" s="54"/>
    </row>
    <row r="18" spans="2:9" ht="24.75" customHeight="1" hidden="1">
      <c r="B18" s="29" t="s">
        <v>418</v>
      </c>
      <c r="C18" s="160" t="s">
        <v>359</v>
      </c>
      <c r="D18" s="168"/>
      <c r="E18" s="168"/>
      <c r="F18" s="130"/>
      <c r="G18" s="121" t="e">
        <f>#REF!/F18*100</f>
        <v>#REF!</v>
      </c>
      <c r="H18" s="119">
        <f t="shared" si="0"/>
        <v>0</v>
      </c>
      <c r="I18" s="54"/>
    </row>
    <row r="19" spans="2:9" ht="13.5" hidden="1">
      <c r="B19" s="118" t="s">
        <v>239</v>
      </c>
      <c r="C19" s="159" t="s">
        <v>240</v>
      </c>
      <c r="D19" s="167">
        <f>D20+D22+D24</f>
        <v>0</v>
      </c>
      <c r="E19" s="167">
        <f>E20+E22+E24</f>
        <v>0</v>
      </c>
      <c r="F19" s="171">
        <f>F20+F22+F24</f>
        <v>0</v>
      </c>
      <c r="G19" s="121" t="e">
        <f>#REF!/F19*100</f>
        <v>#REF!</v>
      </c>
      <c r="H19" s="119">
        <f t="shared" si="0"/>
        <v>0</v>
      </c>
      <c r="I19" s="54"/>
    </row>
    <row r="20" spans="2:9" ht="13.5" hidden="1">
      <c r="B20" s="29" t="s">
        <v>268</v>
      </c>
      <c r="C20" s="160" t="s">
        <v>143</v>
      </c>
      <c r="D20" s="168">
        <f>D21</f>
        <v>0</v>
      </c>
      <c r="E20" s="168">
        <f>E21</f>
        <v>0</v>
      </c>
      <c r="F20" s="130">
        <f>F21</f>
        <v>0</v>
      </c>
      <c r="G20" s="121" t="e">
        <f>#REF!/F20*100</f>
        <v>#REF!</v>
      </c>
      <c r="H20" s="119">
        <f t="shared" si="0"/>
        <v>0</v>
      </c>
      <c r="I20" s="54"/>
    </row>
    <row r="21" spans="2:9" ht="13.5" hidden="1">
      <c r="B21" s="29" t="s">
        <v>146</v>
      </c>
      <c r="C21" s="160" t="s">
        <v>147</v>
      </c>
      <c r="D21" s="168"/>
      <c r="E21" s="168"/>
      <c r="F21" s="130"/>
      <c r="G21" s="121" t="e">
        <f>#REF!/F21*100</f>
        <v>#REF!</v>
      </c>
      <c r="H21" s="119">
        <f t="shared" si="0"/>
        <v>0</v>
      </c>
      <c r="I21" s="54"/>
    </row>
    <row r="22" spans="2:9" ht="13.5" hidden="1">
      <c r="B22" s="29" t="s">
        <v>263</v>
      </c>
      <c r="C22" s="160" t="s">
        <v>159</v>
      </c>
      <c r="D22" s="168">
        <f>D23</f>
        <v>0</v>
      </c>
      <c r="E22" s="168">
        <f>E23</f>
        <v>0</v>
      </c>
      <c r="F22" s="130">
        <f>F23</f>
        <v>0</v>
      </c>
      <c r="G22" s="121" t="e">
        <f>#REF!/F22*100</f>
        <v>#REF!</v>
      </c>
      <c r="H22" s="119">
        <f t="shared" si="0"/>
        <v>0</v>
      </c>
      <c r="I22" s="54"/>
    </row>
    <row r="23" spans="2:9" ht="13.5" hidden="1">
      <c r="B23" s="29" t="s">
        <v>393</v>
      </c>
      <c r="C23" s="160" t="s">
        <v>160</v>
      </c>
      <c r="D23" s="168"/>
      <c r="E23" s="168"/>
      <c r="F23" s="130"/>
      <c r="G23" s="121" t="e">
        <f>#REF!/F23*100</f>
        <v>#REF!</v>
      </c>
      <c r="H23" s="119">
        <f t="shared" si="0"/>
        <v>0</v>
      </c>
      <c r="I23" s="54"/>
    </row>
    <row r="24" spans="2:9" ht="13.5" hidden="1">
      <c r="B24" s="29" t="s">
        <v>251</v>
      </c>
      <c r="C24" s="160" t="s">
        <v>159</v>
      </c>
      <c r="D24" s="168">
        <f>D25</f>
        <v>0</v>
      </c>
      <c r="E24" s="168">
        <f>E25</f>
        <v>0</v>
      </c>
      <c r="F24" s="130"/>
      <c r="G24" s="121" t="e">
        <f>#REF!/F24*100</f>
        <v>#REF!</v>
      </c>
      <c r="H24" s="119">
        <f t="shared" si="0"/>
        <v>0</v>
      </c>
      <c r="I24" s="54"/>
    </row>
    <row r="25" spans="2:9" ht="13.5" hidden="1">
      <c r="B25" s="29" t="s">
        <v>394</v>
      </c>
      <c r="C25" s="160" t="s">
        <v>160</v>
      </c>
      <c r="D25" s="168"/>
      <c r="E25" s="168"/>
      <c r="F25" s="130"/>
      <c r="G25" s="121" t="e">
        <f>#REF!/F25*100</f>
        <v>#REF!</v>
      </c>
      <c r="H25" s="119">
        <f t="shared" si="0"/>
        <v>0</v>
      </c>
      <c r="I25" s="54"/>
    </row>
    <row r="26" spans="2:9" ht="13.5" hidden="1">
      <c r="B26" s="118" t="s">
        <v>241</v>
      </c>
      <c r="C26" s="159" t="s">
        <v>242</v>
      </c>
      <c r="D26" s="167">
        <f>D27+D30</f>
        <v>0</v>
      </c>
      <c r="E26" s="167">
        <f>E27+E30</f>
        <v>0</v>
      </c>
      <c r="F26" s="171">
        <f>F27+F30</f>
        <v>0</v>
      </c>
      <c r="G26" s="121" t="e">
        <f>#REF!/F26*100</f>
        <v>#REF!</v>
      </c>
      <c r="H26" s="119">
        <f t="shared" si="0"/>
        <v>0</v>
      </c>
      <c r="I26" s="54"/>
    </row>
    <row r="27" spans="2:9" ht="13.5" hidden="1">
      <c r="B27" s="29" t="s">
        <v>269</v>
      </c>
      <c r="C27" s="160" t="s">
        <v>143</v>
      </c>
      <c r="D27" s="168">
        <f>D28+D29</f>
        <v>0</v>
      </c>
      <c r="E27" s="168">
        <f>E28+E29</f>
        <v>0</v>
      </c>
      <c r="F27" s="130">
        <f>F28+F29</f>
        <v>0</v>
      </c>
      <c r="G27" s="121" t="e">
        <f>#REF!/F27*100</f>
        <v>#REF!</v>
      </c>
      <c r="H27" s="119">
        <f t="shared" si="0"/>
        <v>0</v>
      </c>
      <c r="I27" s="54"/>
    </row>
    <row r="28" spans="2:9" ht="13.5" hidden="1">
      <c r="B28" s="29" t="s">
        <v>144</v>
      </c>
      <c r="C28" s="160" t="s">
        <v>145</v>
      </c>
      <c r="D28" s="168"/>
      <c r="E28" s="168"/>
      <c r="F28" s="130"/>
      <c r="G28" s="121" t="e">
        <f>#REF!/F28*100</f>
        <v>#REF!</v>
      </c>
      <c r="H28" s="119">
        <f t="shared" si="0"/>
        <v>0</v>
      </c>
      <c r="I28" s="54"/>
    </row>
    <row r="29" spans="2:9" ht="13.5" hidden="1">
      <c r="B29" s="29" t="s">
        <v>146</v>
      </c>
      <c r="C29" s="160" t="s">
        <v>147</v>
      </c>
      <c r="D29" s="168"/>
      <c r="E29" s="168"/>
      <c r="F29" s="130"/>
      <c r="G29" s="121" t="e">
        <f>#REF!/F29*100</f>
        <v>#REF!</v>
      </c>
      <c r="H29" s="119">
        <f t="shared" si="0"/>
        <v>0</v>
      </c>
      <c r="I29" s="54"/>
    </row>
    <row r="30" spans="2:9" ht="13.5" hidden="1">
      <c r="B30" s="29" t="s">
        <v>264</v>
      </c>
      <c r="C30" s="160" t="s">
        <v>159</v>
      </c>
      <c r="D30" s="168">
        <f>D31</f>
        <v>0</v>
      </c>
      <c r="E30" s="168">
        <f>E31</f>
        <v>0</v>
      </c>
      <c r="F30" s="130">
        <f>F31</f>
        <v>0</v>
      </c>
      <c r="G30" s="121" t="e">
        <f>#REF!/F30*100</f>
        <v>#REF!</v>
      </c>
      <c r="H30" s="119">
        <f t="shared" si="0"/>
        <v>0</v>
      </c>
      <c r="I30" s="54"/>
    </row>
    <row r="31" spans="2:9" ht="13.5" hidden="1">
      <c r="B31" s="29" t="s">
        <v>395</v>
      </c>
      <c r="C31" s="160" t="s">
        <v>160</v>
      </c>
      <c r="D31" s="168"/>
      <c r="E31" s="168"/>
      <c r="F31" s="130"/>
      <c r="G31" s="121" t="e">
        <f>#REF!/F31*100</f>
        <v>#REF!</v>
      </c>
      <c r="H31" s="119">
        <f t="shared" si="0"/>
        <v>0</v>
      </c>
      <c r="I31" s="54"/>
    </row>
    <row r="32" spans="2:9" ht="13.5" hidden="1">
      <c r="B32" s="118" t="s">
        <v>493</v>
      </c>
      <c r="C32" s="159" t="s">
        <v>494</v>
      </c>
      <c r="D32" s="167">
        <f>D33</f>
        <v>0</v>
      </c>
      <c r="E32" s="167">
        <f>E33</f>
        <v>0</v>
      </c>
      <c r="F32" s="171">
        <v>0</v>
      </c>
      <c r="G32" s="121"/>
      <c r="H32" s="119"/>
      <c r="I32" s="54"/>
    </row>
    <row r="33" spans="2:9" ht="13.5" hidden="1">
      <c r="B33" s="29" t="s">
        <v>264</v>
      </c>
      <c r="C33" s="160" t="s">
        <v>480</v>
      </c>
      <c r="D33" s="168">
        <f>D34</f>
        <v>0</v>
      </c>
      <c r="E33" s="168">
        <f>E34</f>
        <v>0</v>
      </c>
      <c r="F33" s="130">
        <v>0</v>
      </c>
      <c r="G33" s="121"/>
      <c r="H33" s="119"/>
      <c r="I33" s="54"/>
    </row>
    <row r="34" spans="2:9" ht="13.5" hidden="1">
      <c r="B34" s="29" t="s">
        <v>384</v>
      </c>
      <c r="C34" s="160" t="s">
        <v>357</v>
      </c>
      <c r="D34" s="168"/>
      <c r="E34" s="168"/>
      <c r="F34" s="130">
        <v>0</v>
      </c>
      <c r="G34" s="121"/>
      <c r="H34" s="119"/>
      <c r="I34" s="54"/>
    </row>
    <row r="35" spans="2:9" ht="13.5" hidden="1">
      <c r="B35" s="118" t="s">
        <v>499</v>
      </c>
      <c r="C35" s="159" t="s">
        <v>496</v>
      </c>
      <c r="D35" s="167">
        <f>D37</f>
        <v>0</v>
      </c>
      <c r="E35" s="167">
        <f>E37</f>
        <v>0</v>
      </c>
      <c r="F35" s="171">
        <f>F37</f>
        <v>0</v>
      </c>
      <c r="G35" s="121" t="e">
        <f>#REF!/F35*100</f>
        <v>#REF!</v>
      </c>
      <c r="H35" s="119">
        <f t="shared" si="0"/>
        <v>0</v>
      </c>
      <c r="I35" s="54"/>
    </row>
    <row r="36" spans="2:9" ht="13.5" hidden="1">
      <c r="B36" s="29" t="s">
        <v>264</v>
      </c>
      <c r="C36" s="160" t="s">
        <v>480</v>
      </c>
      <c r="D36" s="168">
        <f>D37</f>
        <v>0</v>
      </c>
      <c r="E36" s="168">
        <f>E37</f>
        <v>0</v>
      </c>
      <c r="F36" s="130">
        <f>F37</f>
        <v>0</v>
      </c>
      <c r="G36" s="121" t="e">
        <f>#REF!/F36*100</f>
        <v>#REF!</v>
      </c>
      <c r="H36" s="119"/>
      <c r="I36" s="54"/>
    </row>
    <row r="37" spans="2:9" ht="13.5" hidden="1">
      <c r="B37" s="29" t="s">
        <v>384</v>
      </c>
      <c r="C37" s="160" t="s">
        <v>357</v>
      </c>
      <c r="D37" s="168"/>
      <c r="E37" s="168"/>
      <c r="F37" s="130"/>
      <c r="G37" s="121" t="e">
        <f>#REF!/F37*100</f>
        <v>#REF!</v>
      </c>
      <c r="H37" s="119">
        <f>F37/11*12</f>
        <v>0</v>
      </c>
      <c r="I37" s="54"/>
    </row>
    <row r="38" spans="2:9" ht="13.5">
      <c r="B38" s="118" t="s">
        <v>498</v>
      </c>
      <c r="C38" s="159" t="s">
        <v>497</v>
      </c>
      <c r="D38" s="167">
        <f aca="true" t="shared" si="1" ref="D38:F39">D39</f>
        <v>14230856</v>
      </c>
      <c r="E38" s="167">
        <f t="shared" si="1"/>
        <v>14230856</v>
      </c>
      <c r="F38" s="171">
        <f t="shared" si="1"/>
        <v>14225085</v>
      </c>
      <c r="G38" s="121"/>
      <c r="H38" s="119"/>
      <c r="I38" s="54"/>
    </row>
    <row r="39" spans="2:9" ht="13.5">
      <c r="B39" s="29" t="s">
        <v>264</v>
      </c>
      <c r="C39" s="160" t="s">
        <v>159</v>
      </c>
      <c r="D39" s="168">
        <f t="shared" si="1"/>
        <v>14230856</v>
      </c>
      <c r="E39" s="168">
        <f t="shared" si="1"/>
        <v>14230856</v>
      </c>
      <c r="F39" s="130">
        <f t="shared" si="1"/>
        <v>14225085</v>
      </c>
      <c r="G39" s="121" t="e">
        <f>#REF!/F39*100</f>
        <v>#REF!</v>
      </c>
      <c r="H39" s="119">
        <f>F39/11*12</f>
        <v>15518274.545454545</v>
      </c>
      <c r="I39" s="54"/>
    </row>
    <row r="40" spans="2:9" ht="13.5">
      <c r="B40" s="29" t="s">
        <v>384</v>
      </c>
      <c r="C40" s="160" t="s">
        <v>160</v>
      </c>
      <c r="D40" s="168">
        <v>14230856</v>
      </c>
      <c r="E40" s="168">
        <v>14230856</v>
      </c>
      <c r="F40" s="130">
        <v>14225085</v>
      </c>
      <c r="G40" s="121"/>
      <c r="H40" s="119">
        <f>F40/11*12</f>
        <v>15518274.545454545</v>
      </c>
      <c r="I40" s="54"/>
    </row>
    <row r="42" spans="2:5" ht="12.75">
      <c r="B42" s="26"/>
      <c r="C42" s="27"/>
      <c r="D42" s="28"/>
      <c r="E42" s="28"/>
    </row>
    <row r="43" spans="2:6" ht="18.75" customHeight="1">
      <c r="B43" s="26"/>
      <c r="C43" s="27"/>
      <c r="D43" s="28"/>
      <c r="E43" s="28"/>
      <c r="F43" s="28"/>
    </row>
    <row r="44" spans="2:6" ht="12.75" hidden="1">
      <c r="B44" s="26"/>
      <c r="C44" s="27"/>
      <c r="D44" s="28"/>
      <c r="E44" s="28"/>
      <c r="F44" s="28"/>
    </row>
    <row r="45" spans="2:6" ht="12.75" hidden="1">
      <c r="B45" s="26"/>
      <c r="C45" s="27"/>
      <c r="D45" s="27"/>
      <c r="E45" s="28"/>
      <c r="F45" s="28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/>
  <mergeCells count="8">
    <mergeCell ref="G9:G10"/>
    <mergeCell ref="B5:F5"/>
    <mergeCell ref="B6:F6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4.00390625" style="1" customWidth="1"/>
    <col min="2" max="2" width="48.28125" style="1" customWidth="1"/>
    <col min="3" max="3" width="13.7109375" style="2" customWidth="1"/>
    <col min="4" max="4" width="15.421875" style="2" customWidth="1"/>
    <col min="5" max="5" width="15.140625" style="3" customWidth="1"/>
    <col min="6" max="6" width="17.003906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3.5">
      <c r="B1" s="9" t="s">
        <v>397</v>
      </c>
      <c r="F1" s="158" t="s">
        <v>396</v>
      </c>
      <c r="G1" s="158"/>
    </row>
    <row r="2" ht="13.5">
      <c r="B2" s="9"/>
    </row>
    <row r="5" spans="2:6" ht="33.75" customHeight="1">
      <c r="B5" s="208" t="s">
        <v>525</v>
      </c>
      <c r="C5" s="208"/>
      <c r="D5" s="208"/>
      <c r="E5" s="208"/>
      <c r="F5" s="208"/>
    </row>
    <row r="6" spans="2:6" ht="12.75">
      <c r="B6" s="209">
        <v>44926</v>
      </c>
      <c r="C6" s="209"/>
      <c r="D6" s="209"/>
      <c r="E6" s="209"/>
      <c r="F6" s="209"/>
    </row>
    <row r="7" ht="12.75">
      <c r="F7" s="3" t="s">
        <v>408</v>
      </c>
    </row>
    <row r="8" ht="12.75">
      <c r="F8" s="99" t="s">
        <v>247</v>
      </c>
    </row>
    <row r="9" spans="2:7" ht="25.5" customHeight="1">
      <c r="B9" s="211" t="s">
        <v>248</v>
      </c>
      <c r="C9" s="213" t="s">
        <v>243</v>
      </c>
      <c r="D9" s="196" t="s">
        <v>534</v>
      </c>
      <c r="E9" s="196" t="s">
        <v>529</v>
      </c>
      <c r="F9" s="196" t="s">
        <v>530</v>
      </c>
      <c r="G9" s="188" t="s">
        <v>406</v>
      </c>
    </row>
    <row r="10" spans="2:7" ht="33" customHeight="1">
      <c r="B10" s="212"/>
      <c r="C10" s="214"/>
      <c r="D10" s="196"/>
      <c r="E10" s="196"/>
      <c r="F10" s="196"/>
      <c r="G10" s="189"/>
    </row>
    <row r="11" spans="2:7" ht="13.5">
      <c r="B11" s="63"/>
      <c r="C11" s="64"/>
      <c r="D11" s="64" t="s">
        <v>477</v>
      </c>
      <c r="E11" s="65">
        <v>2</v>
      </c>
      <c r="F11" s="65">
        <v>3</v>
      </c>
      <c r="G11" s="66" t="s">
        <v>407</v>
      </c>
    </row>
    <row r="12" spans="2:9" s="9" customFormat="1" ht="13.5">
      <c r="B12" s="108" t="s">
        <v>428</v>
      </c>
      <c r="C12" s="159" t="s">
        <v>500</v>
      </c>
      <c r="D12" s="169">
        <v>12324782</v>
      </c>
      <c r="E12" s="170">
        <f>E13</f>
        <v>6608268</v>
      </c>
      <c r="F12" s="170">
        <f>F13</f>
        <v>12324782</v>
      </c>
      <c r="G12" s="120" t="e">
        <f>#REF!/F12*100</f>
        <v>#REF!</v>
      </c>
      <c r="H12" s="119">
        <f>F12/11*12</f>
        <v>13445216.727272727</v>
      </c>
      <c r="I12" s="54"/>
    </row>
    <row r="13" spans="2:9" s="9" customFormat="1" ht="13.5">
      <c r="B13" s="108" t="s">
        <v>478</v>
      </c>
      <c r="C13" s="159" t="s">
        <v>479</v>
      </c>
      <c r="D13" s="169">
        <v>12324782</v>
      </c>
      <c r="E13" s="169">
        <v>6608268</v>
      </c>
      <c r="F13" s="169">
        <f>F14</f>
        <v>12324782</v>
      </c>
      <c r="G13" s="120"/>
      <c r="H13" s="119"/>
      <c r="I13" s="54"/>
    </row>
    <row r="14" spans="2:9" ht="13.5">
      <c r="B14" s="118" t="s">
        <v>233</v>
      </c>
      <c r="C14" s="159" t="s">
        <v>495</v>
      </c>
      <c r="D14" s="167">
        <f>D15+D16</f>
        <v>12324782</v>
      </c>
      <c r="E14" s="167">
        <f>E15+E16</f>
        <v>6608268</v>
      </c>
      <c r="F14" s="167">
        <f>F15+F16</f>
        <v>12324782</v>
      </c>
      <c r="G14" s="120" t="e">
        <f>#REF!/F14*100</f>
        <v>#REF!</v>
      </c>
      <c r="H14" s="119">
        <f aca="true" t="shared" si="0" ref="H14:H36">F14/11*12</f>
        <v>13445216.727272727</v>
      </c>
      <c r="I14" s="54"/>
    </row>
    <row r="15" spans="2:9" ht="26.25">
      <c r="B15" s="29" t="s">
        <v>377</v>
      </c>
      <c r="C15" s="160" t="s">
        <v>378</v>
      </c>
      <c r="D15" s="167">
        <f>D40</f>
        <v>6608268</v>
      </c>
      <c r="E15" s="167">
        <f>E40</f>
        <v>6608268</v>
      </c>
      <c r="F15" s="167">
        <f>F40</f>
        <v>6608268</v>
      </c>
      <c r="G15" s="120"/>
      <c r="H15" s="119"/>
      <c r="I15" s="54"/>
    </row>
    <row r="16" spans="2:9" ht="13.5">
      <c r="B16" s="29" t="s">
        <v>262</v>
      </c>
      <c r="C16" s="160" t="s">
        <v>159</v>
      </c>
      <c r="D16" s="168">
        <f>D17</f>
        <v>5716514</v>
      </c>
      <c r="E16" s="168">
        <f>E17</f>
        <v>0</v>
      </c>
      <c r="F16" s="168">
        <f>F17</f>
        <v>5716514</v>
      </c>
      <c r="G16" s="121" t="e">
        <f>#REF!/F16*100</f>
        <v>#REF!</v>
      </c>
      <c r="H16" s="119">
        <f t="shared" si="0"/>
        <v>6236197.090909091</v>
      </c>
      <c r="I16" s="54"/>
    </row>
    <row r="17" spans="2:9" ht="13.5">
      <c r="B17" s="29" t="s">
        <v>392</v>
      </c>
      <c r="C17" s="160" t="s">
        <v>160</v>
      </c>
      <c r="D17" s="168">
        <v>5716514</v>
      </c>
      <c r="E17" s="168">
        <f>E42</f>
        <v>0</v>
      </c>
      <c r="F17" s="130">
        <f>F41</f>
        <v>5716514</v>
      </c>
      <c r="G17" s="121" t="e">
        <f>#REF!/F17*100</f>
        <v>#REF!</v>
      </c>
      <c r="H17" s="119">
        <f t="shared" si="0"/>
        <v>6236197.090909091</v>
      </c>
      <c r="I17" s="54"/>
    </row>
    <row r="18" spans="2:9" ht="12.75" customHeight="1" hidden="1">
      <c r="B18" s="29" t="s">
        <v>358</v>
      </c>
      <c r="C18" s="160" t="s">
        <v>359</v>
      </c>
      <c r="D18" s="168"/>
      <c r="E18" s="168"/>
      <c r="F18" s="130"/>
      <c r="G18" s="121" t="e">
        <f>#REF!/F18*100</f>
        <v>#REF!</v>
      </c>
      <c r="H18" s="119">
        <f t="shared" si="0"/>
        <v>0</v>
      </c>
      <c r="I18" s="54"/>
    </row>
    <row r="19" spans="2:9" ht="24.75" customHeight="1" hidden="1">
      <c r="B19" s="29" t="s">
        <v>418</v>
      </c>
      <c r="C19" s="160" t="s">
        <v>359</v>
      </c>
      <c r="D19" s="168"/>
      <c r="E19" s="168"/>
      <c r="F19" s="130"/>
      <c r="G19" s="121" t="e">
        <f>#REF!/F19*100</f>
        <v>#REF!</v>
      </c>
      <c r="H19" s="119">
        <f t="shared" si="0"/>
        <v>0</v>
      </c>
      <c r="I19" s="54"/>
    </row>
    <row r="20" spans="2:9" ht="13.5" hidden="1">
      <c r="B20" s="118" t="s">
        <v>239</v>
      </c>
      <c r="C20" s="159" t="s">
        <v>240</v>
      </c>
      <c r="D20" s="167">
        <f>D21+D23+D25</f>
        <v>0</v>
      </c>
      <c r="E20" s="167">
        <f>E21+E23+E25</f>
        <v>0</v>
      </c>
      <c r="F20" s="171"/>
      <c r="G20" s="121" t="e">
        <f>#REF!/F20*100</f>
        <v>#REF!</v>
      </c>
      <c r="H20" s="119">
        <f t="shared" si="0"/>
        <v>0</v>
      </c>
      <c r="I20" s="54"/>
    </row>
    <row r="21" spans="2:9" ht="13.5" hidden="1">
      <c r="B21" s="29" t="s">
        <v>268</v>
      </c>
      <c r="C21" s="160" t="s">
        <v>143</v>
      </c>
      <c r="D21" s="168">
        <f>D22</f>
        <v>0</v>
      </c>
      <c r="E21" s="168">
        <f>E22</f>
        <v>0</v>
      </c>
      <c r="F21" s="130"/>
      <c r="G21" s="121" t="e">
        <f>#REF!/F21*100</f>
        <v>#REF!</v>
      </c>
      <c r="H21" s="119">
        <f t="shared" si="0"/>
        <v>0</v>
      </c>
      <c r="I21" s="54"/>
    </row>
    <row r="22" spans="2:9" ht="13.5" hidden="1">
      <c r="B22" s="29" t="s">
        <v>146</v>
      </c>
      <c r="C22" s="160" t="s">
        <v>147</v>
      </c>
      <c r="D22" s="168"/>
      <c r="E22" s="168"/>
      <c r="F22" s="130"/>
      <c r="G22" s="121" t="e">
        <f>#REF!/F22*100</f>
        <v>#REF!</v>
      </c>
      <c r="H22" s="119">
        <f t="shared" si="0"/>
        <v>0</v>
      </c>
      <c r="I22" s="54"/>
    </row>
    <row r="23" spans="2:9" ht="13.5" hidden="1">
      <c r="B23" s="29" t="s">
        <v>263</v>
      </c>
      <c r="C23" s="160" t="s">
        <v>159</v>
      </c>
      <c r="D23" s="168">
        <f>D24</f>
        <v>0</v>
      </c>
      <c r="E23" s="168">
        <f>E24</f>
        <v>0</v>
      </c>
      <c r="F23" s="130"/>
      <c r="G23" s="121" t="e">
        <f>#REF!/F23*100</f>
        <v>#REF!</v>
      </c>
      <c r="H23" s="119">
        <f t="shared" si="0"/>
        <v>0</v>
      </c>
      <c r="I23" s="54"/>
    </row>
    <row r="24" spans="2:9" ht="13.5" hidden="1">
      <c r="B24" s="29" t="s">
        <v>393</v>
      </c>
      <c r="C24" s="160" t="s">
        <v>160</v>
      </c>
      <c r="D24" s="168"/>
      <c r="E24" s="168"/>
      <c r="F24" s="130"/>
      <c r="G24" s="121" t="e">
        <f>#REF!/F24*100</f>
        <v>#REF!</v>
      </c>
      <c r="H24" s="119">
        <f t="shared" si="0"/>
        <v>0</v>
      </c>
      <c r="I24" s="54"/>
    </row>
    <row r="25" spans="2:9" ht="13.5" hidden="1">
      <c r="B25" s="29" t="s">
        <v>251</v>
      </c>
      <c r="C25" s="160" t="s">
        <v>159</v>
      </c>
      <c r="D25" s="168">
        <f>D26</f>
        <v>0</v>
      </c>
      <c r="E25" s="168">
        <f>E26</f>
        <v>0</v>
      </c>
      <c r="F25" s="130"/>
      <c r="G25" s="121" t="e">
        <f>#REF!/F25*100</f>
        <v>#REF!</v>
      </c>
      <c r="H25" s="119">
        <f t="shared" si="0"/>
        <v>0</v>
      </c>
      <c r="I25" s="54"/>
    </row>
    <row r="26" spans="2:9" ht="13.5" hidden="1">
      <c r="B26" s="29" t="s">
        <v>394</v>
      </c>
      <c r="C26" s="160" t="s">
        <v>160</v>
      </c>
      <c r="D26" s="168"/>
      <c r="E26" s="168"/>
      <c r="F26" s="130"/>
      <c r="G26" s="121" t="e">
        <f>#REF!/F26*100</f>
        <v>#REF!</v>
      </c>
      <c r="H26" s="119">
        <f t="shared" si="0"/>
        <v>0</v>
      </c>
      <c r="I26" s="54"/>
    </row>
    <row r="27" spans="2:9" ht="13.5" hidden="1">
      <c r="B27" s="118" t="s">
        <v>241</v>
      </c>
      <c r="C27" s="159" t="s">
        <v>242</v>
      </c>
      <c r="D27" s="167">
        <f>D28+D31</f>
        <v>0</v>
      </c>
      <c r="E27" s="167">
        <f>E28+E31</f>
        <v>0</v>
      </c>
      <c r="F27" s="171"/>
      <c r="G27" s="121" t="e">
        <f>#REF!/F27*100</f>
        <v>#REF!</v>
      </c>
      <c r="H27" s="119">
        <f t="shared" si="0"/>
        <v>0</v>
      </c>
      <c r="I27" s="54"/>
    </row>
    <row r="28" spans="2:9" ht="13.5" hidden="1">
      <c r="B28" s="29" t="s">
        <v>269</v>
      </c>
      <c r="C28" s="160" t="s">
        <v>143</v>
      </c>
      <c r="D28" s="168">
        <f>D29+D30</f>
        <v>0</v>
      </c>
      <c r="E28" s="168">
        <f>E29+E30</f>
        <v>0</v>
      </c>
      <c r="F28" s="130"/>
      <c r="G28" s="121" t="e">
        <f>#REF!/F28*100</f>
        <v>#REF!</v>
      </c>
      <c r="H28" s="119">
        <f t="shared" si="0"/>
        <v>0</v>
      </c>
      <c r="I28" s="54"/>
    </row>
    <row r="29" spans="2:9" ht="13.5" hidden="1">
      <c r="B29" s="29" t="s">
        <v>144</v>
      </c>
      <c r="C29" s="160" t="s">
        <v>145</v>
      </c>
      <c r="D29" s="168"/>
      <c r="E29" s="168"/>
      <c r="F29" s="130"/>
      <c r="G29" s="121" t="e">
        <f>#REF!/F29*100</f>
        <v>#REF!</v>
      </c>
      <c r="H29" s="119">
        <f t="shared" si="0"/>
        <v>0</v>
      </c>
      <c r="I29" s="54"/>
    </row>
    <row r="30" spans="2:9" ht="13.5" hidden="1">
      <c r="B30" s="29" t="s">
        <v>146</v>
      </c>
      <c r="C30" s="160" t="s">
        <v>147</v>
      </c>
      <c r="D30" s="168"/>
      <c r="E30" s="168"/>
      <c r="F30" s="130"/>
      <c r="G30" s="121" t="e">
        <f>#REF!/F30*100</f>
        <v>#REF!</v>
      </c>
      <c r="H30" s="119">
        <f t="shared" si="0"/>
        <v>0</v>
      </c>
      <c r="I30" s="54"/>
    </row>
    <row r="31" spans="2:9" ht="13.5" hidden="1">
      <c r="B31" s="29" t="s">
        <v>264</v>
      </c>
      <c r="C31" s="160" t="s">
        <v>159</v>
      </c>
      <c r="D31" s="168">
        <f>D32</f>
        <v>0</v>
      </c>
      <c r="E31" s="168">
        <f>E32</f>
        <v>0</v>
      </c>
      <c r="F31" s="130"/>
      <c r="G31" s="121" t="e">
        <f>#REF!/F31*100</f>
        <v>#REF!</v>
      </c>
      <c r="H31" s="119">
        <f t="shared" si="0"/>
        <v>0</v>
      </c>
      <c r="I31" s="54"/>
    </row>
    <row r="32" spans="2:9" ht="13.5" hidden="1">
      <c r="B32" s="29" t="s">
        <v>395</v>
      </c>
      <c r="C32" s="160" t="s">
        <v>160</v>
      </c>
      <c r="D32" s="168"/>
      <c r="E32" s="168"/>
      <c r="F32" s="130"/>
      <c r="G32" s="121" t="e">
        <f>#REF!/F32*100</f>
        <v>#REF!</v>
      </c>
      <c r="H32" s="119">
        <f t="shared" si="0"/>
        <v>0</v>
      </c>
      <c r="I32" s="54"/>
    </row>
    <row r="33" spans="2:9" ht="13.5" hidden="1">
      <c r="B33" s="118" t="s">
        <v>493</v>
      </c>
      <c r="C33" s="159" t="s">
        <v>494</v>
      </c>
      <c r="D33" s="167">
        <f>D34</f>
        <v>0</v>
      </c>
      <c r="E33" s="167">
        <f>E34</f>
        <v>0</v>
      </c>
      <c r="F33" s="171"/>
      <c r="G33" s="121"/>
      <c r="H33" s="119"/>
      <c r="I33" s="54"/>
    </row>
    <row r="34" spans="2:9" ht="13.5" hidden="1">
      <c r="B34" s="29" t="s">
        <v>264</v>
      </c>
      <c r="C34" s="160" t="s">
        <v>480</v>
      </c>
      <c r="D34" s="168">
        <f>D35</f>
        <v>0</v>
      </c>
      <c r="E34" s="168">
        <f>E35</f>
        <v>0</v>
      </c>
      <c r="F34" s="130"/>
      <c r="G34" s="121"/>
      <c r="H34" s="119"/>
      <c r="I34" s="54"/>
    </row>
    <row r="35" spans="2:9" ht="13.5" hidden="1">
      <c r="B35" s="29" t="s">
        <v>384</v>
      </c>
      <c r="C35" s="160" t="s">
        <v>357</v>
      </c>
      <c r="D35" s="168"/>
      <c r="E35" s="168"/>
      <c r="F35" s="130"/>
      <c r="G35" s="121"/>
      <c r="H35" s="119"/>
      <c r="I35" s="54"/>
    </row>
    <row r="36" spans="2:9" ht="13.5" hidden="1">
      <c r="B36" s="118" t="s">
        <v>499</v>
      </c>
      <c r="C36" s="159" t="s">
        <v>496</v>
      </c>
      <c r="D36" s="167">
        <f>D38</f>
        <v>0</v>
      </c>
      <c r="E36" s="167">
        <f>E38</f>
        <v>0</v>
      </c>
      <c r="F36" s="171"/>
      <c r="G36" s="121" t="e">
        <f>#REF!/F36*100</f>
        <v>#REF!</v>
      </c>
      <c r="H36" s="119">
        <f t="shared" si="0"/>
        <v>0</v>
      </c>
      <c r="I36" s="54"/>
    </row>
    <row r="37" spans="2:9" ht="13.5" hidden="1">
      <c r="B37" s="29" t="s">
        <v>264</v>
      </c>
      <c r="C37" s="160" t="s">
        <v>480</v>
      </c>
      <c r="D37" s="168">
        <f>D38</f>
        <v>0</v>
      </c>
      <c r="E37" s="168">
        <f>E38</f>
        <v>0</v>
      </c>
      <c r="F37" s="130"/>
      <c r="G37" s="121" t="e">
        <f>#REF!/F37*100</f>
        <v>#REF!</v>
      </c>
      <c r="H37" s="119"/>
      <c r="I37" s="54"/>
    </row>
    <row r="38" spans="2:9" ht="13.5" hidden="1">
      <c r="B38" s="29" t="s">
        <v>384</v>
      </c>
      <c r="C38" s="160" t="s">
        <v>357</v>
      </c>
      <c r="D38" s="168"/>
      <c r="E38" s="168"/>
      <c r="F38" s="130"/>
      <c r="G38" s="121" t="e">
        <f>#REF!/F38*100</f>
        <v>#REF!</v>
      </c>
      <c r="H38" s="119">
        <f>F38/11*12</f>
        <v>0</v>
      </c>
      <c r="I38" s="54"/>
    </row>
    <row r="39" spans="2:9" ht="13.5">
      <c r="B39" s="118" t="s">
        <v>498</v>
      </c>
      <c r="C39" s="159" t="s">
        <v>497</v>
      </c>
      <c r="D39" s="167">
        <f>D40+D41</f>
        <v>12324782</v>
      </c>
      <c r="E39" s="167">
        <f>E40+E41</f>
        <v>6608268</v>
      </c>
      <c r="F39" s="167">
        <f>F40+F41</f>
        <v>12324782</v>
      </c>
      <c r="G39" s="121"/>
      <c r="H39" s="119"/>
      <c r="I39" s="54"/>
    </row>
    <row r="40" spans="2:9" ht="26.25">
      <c r="B40" s="29" t="s">
        <v>377</v>
      </c>
      <c r="C40" s="160" t="s">
        <v>378</v>
      </c>
      <c r="D40" s="168">
        <v>6608268</v>
      </c>
      <c r="E40" s="168">
        <v>6608268</v>
      </c>
      <c r="F40" s="130">
        <v>6608268</v>
      </c>
      <c r="G40" s="121"/>
      <c r="H40" s="119"/>
      <c r="I40" s="54"/>
    </row>
    <row r="41" spans="2:9" ht="13.5">
      <c r="B41" s="29" t="s">
        <v>264</v>
      </c>
      <c r="C41" s="160" t="s">
        <v>159</v>
      </c>
      <c r="D41" s="168">
        <f>D42</f>
        <v>5716514</v>
      </c>
      <c r="E41" s="168">
        <f>E42</f>
        <v>0</v>
      </c>
      <c r="F41" s="168">
        <f>F42</f>
        <v>5716514</v>
      </c>
      <c r="G41" s="121" t="e">
        <f>#REF!/F41*100</f>
        <v>#REF!</v>
      </c>
      <c r="H41" s="119">
        <f>F41/11*12</f>
        <v>6236197.090909091</v>
      </c>
      <c r="I41" s="54"/>
    </row>
    <row r="42" spans="2:9" ht="13.5">
      <c r="B42" s="29" t="s">
        <v>384</v>
      </c>
      <c r="C42" s="160" t="s">
        <v>160</v>
      </c>
      <c r="D42" s="168">
        <v>5716514</v>
      </c>
      <c r="E42" s="168">
        <v>0</v>
      </c>
      <c r="F42" s="130">
        <v>5716514</v>
      </c>
      <c r="G42" s="121"/>
      <c r="H42" s="119">
        <f>F42/11*12</f>
        <v>6236197.090909091</v>
      </c>
      <c r="I42" s="54"/>
    </row>
    <row r="44" spans="2:5" ht="12.75">
      <c r="B44" s="26"/>
      <c r="C44" s="27"/>
      <c r="D44" s="28"/>
      <c r="E44" s="28"/>
    </row>
    <row r="45" spans="2:6" ht="18.75" customHeight="1">
      <c r="B45" s="26"/>
      <c r="C45" s="27"/>
      <c r="D45" s="28"/>
      <c r="E45" s="28"/>
      <c r="F45" s="28"/>
    </row>
    <row r="46" spans="2:6" ht="12.75" hidden="1">
      <c r="B46" s="26"/>
      <c r="C46" s="27"/>
      <c r="D46" s="28"/>
      <c r="E46" s="28"/>
      <c r="F46" s="28"/>
    </row>
    <row r="47" spans="2:6" ht="12.75" hidden="1">
      <c r="B47" s="26"/>
      <c r="C47" s="27"/>
      <c r="D47" s="27"/>
      <c r="E47" s="28"/>
      <c r="F47" s="28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8">
    <mergeCell ref="G9:G10"/>
    <mergeCell ref="B5:F5"/>
    <mergeCell ref="B6:F6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HP</cp:lastModifiedBy>
  <cp:lastPrinted>2022-12-14T08:59:34Z</cp:lastPrinted>
  <dcterms:created xsi:type="dcterms:W3CDTF">2013-11-13T08:47:41Z</dcterms:created>
  <dcterms:modified xsi:type="dcterms:W3CDTF">2022-12-14T08:59:59Z</dcterms:modified>
  <cp:category/>
  <cp:version/>
  <cp:contentType/>
  <cp:contentStatus/>
</cp:coreProperties>
</file>