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70" activeTab="0"/>
  </bookViews>
  <sheets>
    <sheet name="BVC 2021 anexa1 " sheetId="1" r:id="rId1"/>
    <sheet name="BVC 2021 anexa 2 " sheetId="2" r:id="rId2"/>
    <sheet name="Anexa 3" sheetId="3" r:id="rId3"/>
    <sheet name="Anexa 4" sheetId="4" r:id="rId4"/>
    <sheet name="Anexa 5" sheetId="5" r:id="rId5"/>
  </sheets>
  <definedNames>
    <definedName name="_xlnm.Print_Area" localSheetId="3">'Anexa 4'!$A$1:$I$60</definedName>
    <definedName name="_xlnm.Print_Area" localSheetId="1">'BVC 2021 anexa 2 '!$A$1:$Q$187</definedName>
    <definedName name="_xlnm.Print_Titles" localSheetId="3">'Anexa 4'!$8:$9</definedName>
    <definedName name="_xlnm.Print_Titles" localSheetId="1">'BVC 2021 anexa 2 '!$6:$9</definedName>
    <definedName name="_xlnm.Print_Titles" localSheetId="0">'BVC 2021 anexa1 '!$9:$11</definedName>
  </definedNames>
  <calcPr fullCalcOnLoad="1"/>
</workbook>
</file>

<file path=xl/sharedStrings.xml><?xml version="1.0" encoding="utf-8"?>
<sst xmlns="http://schemas.openxmlformats.org/spreadsheetml/2006/main" count="599" uniqueCount="424">
  <si>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</si>
  <si>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</si>
  <si>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</si>
  <si>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</si>
  <si>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</si>
  <si>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</si>
  <si>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</si>
  <si>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Cheltuieli de exploatare, din care: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</si>
  <si>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</si>
  <si>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</si>
  <si>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</si>
  <si>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</si>
  <si>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</si>
  <si>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</si>
  <si>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</si>
  <si>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</si>
  <si>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</si>
  <si>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</si>
  <si>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</si>
  <si>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</si>
  <si>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</si>
  <si>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</si>
  <si>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</si>
  <si>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</si>
  <si>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</si>
  <si>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</si>
  <si>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</si>
  <si>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</si>
  <si>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</si>
  <si>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</si>
  <si>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</si>
  <si>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</si>
  <si>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</si>
  <si>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</si>
  <si>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</si>
  <si>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</si>
  <si>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</si>
  <si>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</si>
  <si>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</si>
  <si>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</si>
  <si>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</si>
  <si>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</si>
  <si>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</si>
  <si>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</si>
  <si>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</si>
  <si>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</si>
  <si>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</si>
  <si>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</si>
  <si>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</si>
  <si>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</si>
  <si>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</si>
  <si>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</si>
  <si>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</si>
  <si>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</si>
  <si>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</si>
  <si>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</si>
  <si>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</si>
  <si>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</si>
  <si>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</si>
  <si>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</si>
  <si>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</si>
  <si>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</si>
  <si>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</si>
  <si>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</si>
  <si>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</si>
  <si>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</si>
  <si>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</si>
  <si>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</si>
  <si>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</si>
  <si>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</si>
  <si>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</si>
  <si>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</si>
  <si>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</si>
  <si>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</si>
  <si>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</si>
  <si>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</si>
  <si>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</si>
  <si>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</si>
  <si>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</si>
  <si>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</si>
  <si>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</si>
  <si>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</si>
  <si>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</si>
  <si>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</si>
  <si>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</si>
  <si>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</si>
  <si>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</si>
  <si>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</si>
  <si>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</si>
  <si>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</si>
  <si>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</si>
  <si>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</si>
  <si>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</si>
  <si>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</si>
  <si>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</si>
  <si>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</si>
  <si>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</si>
  <si>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</si>
  <si>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</si>
  <si>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</si>
  <si>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</si>
  <si>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</si>
  <si>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</si>
  <si>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</si>
  <si>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</si>
  <si>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</si>
  <si>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</si>
  <si>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</si>
  <si>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B.</t>
  </si>
  <si>
    <t xml:space="preserve">ch. cu salariile </t>
  </si>
  <si>
    <t>alte cheltuieli  cu personalul, din care:</t>
  </si>
  <si>
    <t>C.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</si>
  <si>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</si>
  <si>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</si>
  <si>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</si>
  <si>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</si>
  <si>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</si>
  <si>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</si>
  <si>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</si>
  <si>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</si>
  <si>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</si>
  <si>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</si>
  <si>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</si>
  <si>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</si>
  <si>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</si>
  <si>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</si>
  <si>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</si>
  <si>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</si>
  <si>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</si>
  <si>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</si>
  <si>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</si>
  <si>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</si>
  <si>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</si>
  <si>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</si>
  <si>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</si>
  <si>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</si>
  <si>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</si>
  <si>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</si>
  <si>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</si>
  <si>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</si>
  <si>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</si>
  <si>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</si>
  <si>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</si>
  <si>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</si>
  <si>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</si>
  <si>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</si>
  <si>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</si>
  <si>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</si>
  <si>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</si>
  <si>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</si>
  <si>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</si>
  <si>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</si>
  <si>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</si>
  <si>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</si>
  <si>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</si>
  <si>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</si>
  <si>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</si>
  <si>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</si>
  <si>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</si>
  <si>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</si>
  <si>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</si>
  <si>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</si>
  <si>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</si>
  <si>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</si>
  <si>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</si>
  <si>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</si>
  <si>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</si>
  <si>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</si>
  <si>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</si>
  <si>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</si>
  <si>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</si>
  <si>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</si>
  <si>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</si>
  <si>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</si>
  <si>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</si>
  <si>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</si>
  <si>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</si>
  <si>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</si>
  <si>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</si>
  <si>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</si>
  <si>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</si>
  <si>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</si>
  <si>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</si>
  <si>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</si>
  <si>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</si>
  <si>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</si>
  <si>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</si>
  <si>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</si>
  <si>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</si>
  <si>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</si>
  <si>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</si>
  <si>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Cauze care diminuează efectul măsurilor prevăzute la Pct. I</t>
  </si>
  <si>
    <t>cheltuieli aferente transferurilor pentru plata personalului</t>
  </si>
  <si>
    <t>f2)</t>
  </si>
  <si>
    <t>f2.1)</t>
  </si>
  <si>
    <t>f3)</t>
  </si>
  <si>
    <t>f4)</t>
  </si>
  <si>
    <t>f5)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</si>
  <si>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</si>
  <si>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</si>
  <si>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</si>
  <si>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</si>
  <si>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</si>
  <si>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</si>
  <si>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</si>
  <si>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</si>
  <si>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</si>
  <si>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</si>
  <si>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</si>
  <si>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</si>
  <si>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</si>
  <si>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</si>
  <si>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</si>
  <si>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</si>
  <si>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</si>
  <si>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</si>
  <si>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</si>
  <si>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</si>
  <si>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</si>
  <si>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</si>
  <si>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</si>
  <si>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</si>
  <si>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</si>
  <si>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</si>
  <si>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</si>
  <si>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</si>
  <si>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</si>
  <si>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</si>
  <si>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</si>
  <si>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</si>
  <si>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</si>
  <si>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</si>
  <si>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</si>
  <si>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</si>
  <si>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</si>
  <si>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</si>
  <si>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</si>
  <si>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</si>
  <si>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</si>
  <si>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>b) pentru consiliul de administraţie/consiliul de supraveghere, din care:</t>
  </si>
  <si>
    <t>-componenta fixă</t>
  </si>
  <si>
    <t>alte venituri din exploatare (Rd.15+Rd.16+Rd.19+Rd.20+Rd.21), din care:</t>
  </si>
  <si>
    <t>-componenta variabilă</t>
  </si>
  <si>
    <t>f1.1)</t>
  </si>
  <si>
    <t>Gradul de realizare a veniturilor totale</t>
  </si>
  <si>
    <t>2.</t>
  </si>
  <si>
    <t xml:space="preserve">Plăţi restante </t>
  </si>
  <si>
    <t xml:space="preserve">Venituri din exploatare 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</si>
  <si>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</si>
  <si>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</si>
  <si>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</si>
  <si>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 xml:space="preserve"> b)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</si>
  <si>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</si>
  <si>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</si>
  <si>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</si>
  <si>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</si>
  <si>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</si>
  <si>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</si>
  <si>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   -  dividende cuvenite bugetului de stat 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</si>
  <si>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</si>
  <si>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</si>
  <si>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</si>
  <si>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</si>
  <si>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</si>
  <si>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</si>
  <si>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</si>
  <si>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</si>
  <si>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</si>
  <si>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</si>
  <si>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</si>
  <si>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</si>
  <si>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</si>
  <si>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</si>
  <si>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</si>
  <si>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</si>
  <si>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</si>
  <si>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</si>
  <si>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</si>
  <si>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</si>
  <si>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cheltuieli de deplasare, detaşare, transfer, din care:</t>
  </si>
  <si>
    <t xml:space="preserve">cheltuieli cu alte taxe şi impozite </t>
  </si>
  <si>
    <t>DIRECTOR GENERAL</t>
  </si>
  <si>
    <t>CONTABIL SEF</t>
  </si>
  <si>
    <t>FRANCEAN RAMONA</t>
  </si>
  <si>
    <t xml:space="preserve">Sume din vanzarea apartamentelor </t>
  </si>
  <si>
    <t>- Modernizare sediu</t>
  </si>
  <si>
    <t>9</t>
  </si>
  <si>
    <t>7</t>
  </si>
  <si>
    <t xml:space="preserve"> </t>
  </si>
  <si>
    <t>Venituri proprii</t>
  </si>
  <si>
    <t>3a</t>
  </si>
  <si>
    <t>Credite pentru finantarea activitatii curente (soldul ramas de rambursat</t>
  </si>
  <si>
    <t>6a</t>
  </si>
  <si>
    <t>6b</t>
  </si>
  <si>
    <t>6c</t>
  </si>
  <si>
    <t>din care:</t>
  </si>
  <si>
    <t>Trim. II</t>
  </si>
  <si>
    <t>Trim. I</t>
  </si>
  <si>
    <t>Trim. III</t>
  </si>
  <si>
    <t>alte cheltuieli SUME ANL</t>
  </si>
  <si>
    <t>Trim. IV</t>
  </si>
  <si>
    <t>cheltuieli cu contributii datorate de angajator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</si>
  <si>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</si>
  <si>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</si>
  <si>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7= 6/5</t>
  </si>
  <si>
    <t>conform HG/ Ordin comun</t>
  </si>
  <si>
    <t>ch.de sponsorizare in domeniul medical si sanatate</t>
  </si>
  <si>
    <t>ch. de sponsorizare in domeniile educatie, invatamant, social si sport, din care:</t>
  </si>
  <si>
    <t>- pentru cluburilor sportive</t>
  </si>
  <si>
    <t>ch.de sponsorizare pentru alte actiuni si activitati</t>
  </si>
  <si>
    <t xml:space="preserve">      -aferente bunurilor de natura domeniului public</t>
  </si>
  <si>
    <t>a) cheltuieli sociale prevăzute la art. 25 din Legea nr. 571/2003 privind Codul fiscal, cu modificările şi completările ulterioare, din care:</t>
  </si>
  <si>
    <t>c) vouchere de vacanţă;</t>
  </si>
  <si>
    <t>Cheltuieli cu contributii datorate de angajator</t>
  </si>
  <si>
    <t>cheltuieli privind dobânzile, din care:</t>
  </si>
  <si>
    <t>cheltuieli din diferenţe de curs valutar, din care: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</si>
  <si>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</si>
  <si>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</si>
  <si>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</si>
  <si>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Productivitatea muncii în unităţi valorice pe total personal mediu recalculata cf. Legii anuale a bugetului de stat </t>
  </si>
  <si>
    <t>Realizat/ Preliminat</t>
  </si>
  <si>
    <t>x</t>
  </si>
  <si>
    <t>FILIMON VASILE</t>
  </si>
  <si>
    <t>8= 6/3a</t>
  </si>
  <si>
    <t>D</t>
  </si>
  <si>
    <t>A</t>
  </si>
  <si>
    <t>Estimări an 2022</t>
  </si>
  <si>
    <t>An 2020</t>
  </si>
  <si>
    <t xml:space="preserve"> Propu- neri 2020</t>
  </si>
  <si>
    <t>an 2022</t>
  </si>
  <si>
    <t>TOTAL GENERAL                Pct. I + Pct. II</t>
  </si>
  <si>
    <t>Nr. crt.</t>
  </si>
  <si>
    <t>Rezultat brut       (+/-)</t>
  </si>
  <si>
    <t>Cazane, Pompe Centrale Berlin, Rovinari, Hunedoara, Baneasa</t>
  </si>
  <si>
    <t>REZULTATUL BRUT (profit/pierdere) Rd.20=Rd.1-Rd.6</t>
  </si>
  <si>
    <t>IMPOZIT PE PROFIT CURENT</t>
  </si>
  <si>
    <t>IMPOZIT PE PROFIT AMÂNAT</t>
  </si>
  <si>
    <t>VENITURI DIN IMPOZITUL PE PROFIT AMÂNAT</t>
  </si>
  <si>
    <t>IMPOZITUL SPECIFIC UNOR ACTIVITAȚI</t>
  </si>
  <si>
    <t>ALTE IMPOZITE NEPREZENTATE LA ELEMENTELE DE MAI SUS</t>
  </si>
  <si>
    <t>PROFITUL/PIERDEREA NETĂ A PERIOADEI DE RAPORTARE (Rd.26=Rd.20-Rd.21-Rd.22+Rd.23-Rd.24-Rd.25), din care:</t>
  </si>
  <si>
    <t>Profitul contabil rămas după deducerea sumelor de la Rd.27, 28, 29, 30 (Rd.32=Rd.26-(Rd.27la Rd.31)&gt;=0)</t>
  </si>
  <si>
    <t xml:space="preserve">   - dividende cuvenite bugetului local</t>
  </si>
  <si>
    <t>Profitul nerepartizat pe destinaţiile prevăzute la Rd.33 - Rd.34 se repartizează la alte rezerve şi constituie sursă proprie de finanţare</t>
  </si>
  <si>
    <t>Productivitatea muncii în unităţi valorice pe total personal mediu (mii lei/persoană) (Rd.2/Rd.51)</t>
  </si>
  <si>
    <t>Cheltuieli totale la 1000 lei venituri totale        (Rd.57=(Rd.6/Rd.1)*1000)</t>
  </si>
  <si>
    <t>VENITURI TOTALE (Rd.2+Rd.22)</t>
  </si>
  <si>
    <t>Venituri totale din exploatare (Rd.2=Rd.3+Rd.8+Rd.9+Rd.12+Rd.13+ Rd.14), din care:</t>
  </si>
  <si>
    <t xml:space="preserve">din producţia vândută (Rd.3=Rd.4+Rd.5+Rd.6+Rd.7), din care: </t>
  </si>
  <si>
    <t xml:space="preserve">din subvenţii şi transferuri de exploatare aferente cifrei de afaceri nete (Rd.9=Rd.10+Rd.11), din care: </t>
  </si>
  <si>
    <t>din vânzarea activelor şi alte operaţii de capital (Rd.16=Rd.17+Rd.18), din care:</t>
  </si>
  <si>
    <t>Venituri financiare (Rd.22=Rd.23+Rd.24+Rd.25+Rd.26+ Rd.27), din care: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</si>
  <si>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</si>
  <si>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</si>
  <si>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</si>
  <si>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Cheltuieli privind stocurile (Rd.31=Rd.32+Rd.33+Rd.36+Rd.37+Rd.38), din care:</t>
  </si>
  <si>
    <t xml:space="preserve">Cheltuieli privind serviciile executate de terţi (Rd.39=Rd.40+Rd.41+Rd.44), din care: </t>
  </si>
  <si>
    <t>cheltuieli privind chiriile (Rd.41=Rd.42+Rd.43) din care:</t>
  </si>
  <si>
    <t xml:space="preserve">Cheltuieli cu alte servicii executate de terţi (rd.45=Rd.46+Rd.47+Rd.49+Rd.56 +Rd.61+Rd.62+Rd.66+   Rd.67+Rd.68+Rd.77), din care: </t>
  </si>
  <si>
    <t>cheltuieli de protocol, reclamă şi publicitate (Rd.50+Rd.52), din care:</t>
  </si>
  <si>
    <t>Ch. cu sponsorizarea potrivit OUG nr.2/2015 (Rd.56= Rd.57+Rd.58+Rd.60), din care:</t>
  </si>
  <si>
    <t xml:space="preserve">     - cheltuieli cu diurna (Rd.63=Rd.64+Rd.65), din care: </t>
  </si>
  <si>
    <t xml:space="preserve">B  Cheltuieli cu impozite, taxe şi vărsăminte asimilate (Rd.78= Rd.79+Rd.80+Rd.81+Rd.82 +Rd.83+Rd.84), din care: </t>
  </si>
  <si>
    <t>C. Cheltuieli cu personalul (Rd.85= Rd.86+Rd.99+Rd.103+Rd.112), din care:</t>
  </si>
  <si>
    <t>Cheltuieli de natură salarială (Rd.86= Rd.87+ Rd.91)</t>
  </si>
  <si>
    <t>Cheltuieli  cu salariile (Rd.87=Rd.88+Rd.89+Rd.90), din care:</t>
  </si>
  <si>
    <t xml:space="preserve">Bonusuri (Rd.91=Rd.92+Rd.95+Rd.96+Rd.97+ Rd.98), din care: </t>
  </si>
  <si>
    <t>Alte cheltuieli cu personalul (Rd.99=Rd.100+Rd.101+Rd.102), din care:</t>
  </si>
  <si>
    <t>Cheltuieli aferente contractului de mandat si a altor organe de conducere si control, comisii si comitete (Rd.103= Rd.104+Rd.107+Rd.110+ Rd.111), din care:</t>
  </si>
  <si>
    <t>D. Alte cheltuieli de exploatare (Rd.113= Rd.114+Rd.117+Rd.118+Rd.119+Rd.120+Rd.121), din care:</t>
  </si>
  <si>
    <t>cheltuieli cu majorări şi penalităţi (Rd.114=Rd.115+Rd.116), din care:</t>
  </si>
  <si>
    <t>ajustări şi deprecieri pentru pierdere de valoare şi provizioane (Rd.121=Rd.122-Rd.125), din care:</t>
  </si>
  <si>
    <t>din anularea provizioanelor (Rd.126= Rd.127+Rd.128+Rd.129), din care:</t>
  </si>
  <si>
    <t xml:space="preserve">Cheltuieli financiare (Rd.130= Rd.131+Rd.134+Rd.137), din care: </t>
  </si>
  <si>
    <t>REZULTATUL BRUT (profit/pierdere)   (Rd.138= Rd.1-Rd.28)</t>
  </si>
  <si>
    <t>alte cheltuieli din exploatare care nu se iau in calcul la determinarea rezultatului brut realizat in anul precedent, cf.Legii anuale a bugetului de stat</t>
  </si>
  <si>
    <t xml:space="preserve">Cheltuieli de natură salarială (Rd.86), din care: </t>
  </si>
  <si>
    <t>Cheltuieli totale din exploatare, din care:        Rd.29</t>
  </si>
  <si>
    <t>147 a)</t>
  </si>
  <si>
    <t>147 b)</t>
  </si>
  <si>
    <t>147 c)</t>
  </si>
  <si>
    <t>Castigul mediu lunar pe salariat (lei/persoana) deterninat pe baza cheltuielilor de natura salariala  ((Rd.147/Rd.149)/12*1000)</t>
  </si>
  <si>
    <t>Câştigul mediu  lunar pe salariat (lei/persoană) determinat pe baza cheltuielilor de natură salarială recalculat cf. OG26/2013 ((Rd.147-Rd.92-Rd.97)/Rd.149)/12*100</t>
  </si>
  <si>
    <t>Câştigul mediu  lunar pe salariat (lei/persoană) determinat pe baza cheltuielilor de natură salarială recalculat cf. OG26/2013 si Legii anuale a bugetului de stat</t>
  </si>
  <si>
    <t>Productivitatea muncii în unităţi valorice pe total personal mediu recalculata cf. Legii anuale a bugetului de stat (mii lei/persoana) (Rd.2/Rd.149)</t>
  </si>
  <si>
    <t>Productivitatea muncii în unităţi fizice pe total personal mediu (cantitate produse finite/persoana) W=QPF/Rd.149</t>
  </si>
  <si>
    <t xml:space="preserve"> - pondere in venituri totale de exploatare =   Rd.157/Rd.2</t>
  </si>
  <si>
    <t>Redistribuiri/ distribuiri totale cf.OUG nr.29/2017 din:</t>
  </si>
  <si>
    <t>alte rezerve</t>
  </si>
  <si>
    <t>rezultatul reportat</t>
  </si>
  <si>
    <t>Studiu fezabilitate Bloc de locuinte</t>
  </si>
  <si>
    <t>Studiu fezabilitate Cladire  birouri</t>
  </si>
  <si>
    <t>VENITURI TOTALE  (Rd.1=Rd.2+Rd.5)</t>
  </si>
  <si>
    <t>CHELTUIELI TOTALE  (Rd.6=Rd.8+Rd.20)</t>
  </si>
  <si>
    <t>Cheltuieli de natură salarială(Rd.12+Rd.13)</t>
  </si>
  <si>
    <t>Propuneri  an curent 2021</t>
  </si>
  <si>
    <t>Estimări an 2023</t>
  </si>
  <si>
    <t>Rea- lizat 2019</t>
  </si>
  <si>
    <t>Prevederi an precedent 2020</t>
  </si>
  <si>
    <t>Propuneri an curent 2021</t>
  </si>
  <si>
    <t>Prelimi- nat 2020</t>
  </si>
  <si>
    <t>An 2021</t>
  </si>
  <si>
    <t>Prevederi an 2019</t>
  </si>
  <si>
    <t>an precedent 2020</t>
  </si>
  <si>
    <t>an curent 2021</t>
  </si>
  <si>
    <t>an 2023</t>
  </si>
  <si>
    <t>Cresterea veniturilor</t>
  </si>
  <si>
    <t>Proiectare și executare centrala termică Gh.Doja 9</t>
  </si>
  <si>
    <t>Boilere centrale Sarguintei 20, Cugir 10B, Negoiului 2B</t>
  </si>
  <si>
    <t>sume reprezentand cresterea salariale chelt. de natura salariala ca urmare a modificarilor legislative privind contributiile sociale obligatorii</t>
  </si>
  <si>
    <t>3 muncitori</t>
  </si>
  <si>
    <t>Reabilitare imobil str.Mihai Viteazu 3</t>
  </si>
  <si>
    <t>Amenajare cladire birouri Aurel Filimon 22</t>
  </si>
  <si>
    <t>Cazan centrala  Revolutiei</t>
  </si>
  <si>
    <t>BUGETUL  DE  VENITURI  ŞI  CHELTUIELI  PE  ANUL 2021</t>
  </si>
  <si>
    <t>Prelimi nat  an precedent 2020</t>
  </si>
  <si>
    <t>Cresterea  cheltuielilor</t>
  </si>
  <si>
    <t>Castigul mediu  lunar pe salariat (lei/persoană) determinat pe baza cheltuielilor de natură salarială  Rd.52= Rd.150 din Anexa de fundamentare nr.2</t>
  </si>
  <si>
    <t>Castigul mediu lunar pe salariat  (lei/persoană) deterninat pe baza cheltuielilor de natura salariala, recalculat cf. Legii anuale a bugetului de stat)    Rd.53= Rd.151 din Anexa de fundamentare nr.2</t>
  </si>
  <si>
    <t>Lucrari urgente de conservare, reparații, respectiv acoperirea și împrejmuirea cladirilor situate pe str. Margaretelor 17-18</t>
  </si>
  <si>
    <t>Renovare imobil Tusnad 2-4</t>
  </si>
  <si>
    <t>Renovare imobil Tusnad 5</t>
  </si>
  <si>
    <t>Calculatoare cu sist. de operare Windows si Office 6 buc</t>
  </si>
  <si>
    <t>Masina de spalat și aspirat pardoseli 1 buc.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</si>
</sst>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  <numFmt numFmtId="189" formatCode="#,##0\ &quot;lei&quot;"/>
    <numFmt numFmtId="190" formatCode="0.000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2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2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39" fillId="27" borderId="14" applyNumberFormat="0" applyAlignment="0" applyProtection="0"/>
    <xf numFmtId="0" fontId="20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21" fillId="0" borderId="15" xfId="61" applyFont="1" applyBorder="1" applyAlignment="1">
      <alignment horizontal="left" vertical="center" wrapText="1"/>
      <protection/>
    </xf>
    <xf numFmtId="0" fontId="21" fillId="0" borderId="16" xfId="61" applyFont="1" applyBorder="1" applyAlignment="1">
      <alignment horizontal="left" vertical="center" wrapText="1"/>
      <protection/>
    </xf>
    <xf numFmtId="0" fontId="21" fillId="0" borderId="17" xfId="61" applyFont="1" applyBorder="1" applyAlignment="1">
      <alignment horizontal="left" vertical="center" wrapText="1"/>
      <protection/>
    </xf>
    <xf numFmtId="0" fontId="23" fillId="0" borderId="18" xfId="61" applyFont="1" applyBorder="1" applyAlignment="1">
      <alignment horizontal="left" vertical="top" wrapText="1"/>
      <protection/>
    </xf>
    <xf numFmtId="0" fontId="21" fillId="0" borderId="18" xfId="61" applyFont="1" applyBorder="1" applyAlignment="1">
      <alignment horizontal="left" vertical="top" wrapText="1"/>
      <protection/>
    </xf>
    <xf numFmtId="0" fontId="23" fillId="0" borderId="18" xfId="61" applyFont="1" applyBorder="1" applyAlignment="1">
      <alignment horizontal="center" vertical="center" wrapText="1"/>
      <protection/>
    </xf>
    <xf numFmtId="49" fontId="22" fillId="0" borderId="18" xfId="0" applyNumberFormat="1" applyFont="1" applyBorder="1" applyAlignment="1">
      <alignment horizontal="left" vertical="top" wrapText="1"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61" applyFont="1" applyAlignment="1">
      <alignment wrapText="1"/>
      <protection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22" fillId="28" borderId="18" xfId="0" applyFont="1" applyFill="1" applyBorder="1" applyAlignment="1">
      <alignment horizontal="left" vertical="top" wrapText="1"/>
    </xf>
    <xf numFmtId="49" fontId="21" fillId="0" borderId="2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61" applyFont="1" applyAlignment="1">
      <alignment horizontal="center"/>
      <protection/>
    </xf>
    <xf numFmtId="0" fontId="23" fillId="0" borderId="0" xfId="61" applyFont="1">
      <alignment/>
      <protection/>
    </xf>
    <xf numFmtId="0" fontId="23" fillId="0" borderId="0" xfId="62" applyFont="1">
      <alignment/>
      <protection/>
    </xf>
    <xf numFmtId="0" fontId="21" fillId="0" borderId="0" xfId="62" applyFont="1">
      <alignment/>
      <protection/>
    </xf>
    <xf numFmtId="3" fontId="23" fillId="0" borderId="18" xfId="62" applyNumberFormat="1" applyFont="1" applyBorder="1" applyAlignment="1">
      <alignment horizontal="right"/>
      <protection/>
    </xf>
    <xf numFmtId="0" fontId="23" fillId="0" borderId="18" xfId="62" applyFont="1" applyBorder="1" applyAlignment="1">
      <alignment vertical="center"/>
      <protection/>
    </xf>
    <xf numFmtId="0" fontId="23" fillId="0" borderId="18" xfId="62" applyFont="1" applyBorder="1" applyAlignment="1">
      <alignment vertical="top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3" fontId="21" fillId="0" borderId="18" xfId="62" applyNumberFormat="1" applyFont="1" applyBorder="1" applyAlignment="1">
      <alignment horizontal="right"/>
      <protection/>
    </xf>
    <xf numFmtId="0" fontId="40" fillId="0" borderId="0" xfId="61" applyFont="1">
      <alignment/>
      <protection/>
    </xf>
    <xf numFmtId="0" fontId="40" fillId="0" borderId="0" xfId="61" applyFont="1">
      <alignment/>
      <protection/>
    </xf>
    <xf numFmtId="0" fontId="23" fillId="0" borderId="18" xfId="61" applyFont="1" applyBorder="1" applyAlignment="1">
      <alignment horizontal="left" vertical="top" wrapText="1"/>
      <protection/>
    </xf>
    <xf numFmtId="0" fontId="23" fillId="0" borderId="0" xfId="61" applyFont="1" applyAlignment="1">
      <alignment horizontal="left" vertical="top" wrapText="1"/>
      <protection/>
    </xf>
    <xf numFmtId="0" fontId="21" fillId="0" borderId="0" xfId="61" applyFont="1" applyAlignment="1">
      <alignment horizontal="left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Alignment="1">
      <alignment wrapText="1"/>
      <protection/>
    </xf>
    <xf numFmtId="0" fontId="21" fillId="0" borderId="0" xfId="61" applyFont="1" applyAlignment="1">
      <alignment horizontal="center"/>
      <protection/>
    </xf>
    <xf numFmtId="0" fontId="21" fillId="0" borderId="18" xfId="61" applyFont="1" applyBorder="1" applyAlignment="1">
      <alignment horizontal="left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0" xfId="61" applyFont="1">
      <alignment/>
      <protection/>
    </xf>
    <xf numFmtId="0" fontId="21" fillId="0" borderId="18" xfId="61" applyFont="1" applyBorder="1" applyAlignment="1">
      <alignment horizontal="center" wrapText="1"/>
      <protection/>
    </xf>
    <xf numFmtId="0" fontId="21" fillId="0" borderId="18" xfId="61" applyFont="1" applyBorder="1" applyAlignment="1">
      <alignment vertical="center" wrapText="1"/>
      <protection/>
    </xf>
    <xf numFmtId="3" fontId="21" fillId="0" borderId="18" xfId="61" applyNumberFormat="1" applyFont="1" applyBorder="1" applyAlignment="1">
      <alignment horizontal="right" wrapText="1"/>
      <protection/>
    </xf>
    <xf numFmtId="3" fontId="21" fillId="0" borderId="18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horizontal="left" vertical="center" wrapText="1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18" xfId="61" applyFont="1" applyBorder="1" applyAlignment="1">
      <alignment vertical="center" wrapText="1"/>
      <protection/>
    </xf>
    <xf numFmtId="0" fontId="23" fillId="0" borderId="18" xfId="61" applyFont="1" applyBorder="1" applyAlignment="1">
      <alignment horizontal="center" wrapText="1"/>
      <protection/>
    </xf>
    <xf numFmtId="3" fontId="23" fillId="0" borderId="18" xfId="61" applyNumberFormat="1" applyFont="1" applyBorder="1" applyAlignment="1">
      <alignment horizontal="right" wrapText="1"/>
      <protection/>
    </xf>
    <xf numFmtId="3" fontId="23" fillId="0" borderId="18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vertical="top" wrapText="1"/>
      <protection/>
    </xf>
    <xf numFmtId="0" fontId="23" fillId="0" borderId="18" xfId="0" applyFont="1" applyBorder="1" applyAlignment="1">
      <alignment vertical="top" wrapText="1"/>
    </xf>
    <xf numFmtId="3" fontId="23" fillId="0" borderId="0" xfId="61" applyNumberFormat="1" applyFont="1">
      <alignment/>
      <protection/>
    </xf>
    <xf numFmtId="0" fontId="23" fillId="0" borderId="0" xfId="0" applyFont="1" applyAlignment="1">
      <alignment wrapText="1"/>
    </xf>
    <xf numFmtId="0" fontId="23" fillId="0" borderId="18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1" fillId="0" borderId="3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/>
    </xf>
    <xf numFmtId="3" fontId="21" fillId="0" borderId="0" xfId="62" applyNumberFormat="1" applyFont="1">
      <alignment/>
      <protection/>
    </xf>
    <xf numFmtId="10" fontId="23" fillId="0" borderId="0" xfId="61" applyNumberFormat="1" applyFont="1">
      <alignment/>
      <protection/>
    </xf>
    <xf numFmtId="10" fontId="21" fillId="0" borderId="18" xfId="62" applyNumberFormat="1" applyFont="1" applyBorder="1" applyAlignment="1">
      <alignment horizontal="center" vertical="center"/>
      <protection/>
    </xf>
    <xf numFmtId="10" fontId="21" fillId="0" borderId="0" xfId="61" applyNumberFormat="1" applyFont="1">
      <alignment/>
      <protection/>
    </xf>
    <xf numFmtId="9" fontId="21" fillId="0" borderId="18" xfId="61" applyNumberFormat="1" applyFont="1" applyBorder="1" applyAlignment="1">
      <alignment horizontal="right"/>
      <protection/>
    </xf>
    <xf numFmtId="9" fontId="23" fillId="0" borderId="18" xfId="61" applyNumberFormat="1" applyFont="1" applyBorder="1" applyAlignment="1">
      <alignment horizontal="right"/>
      <protection/>
    </xf>
    <xf numFmtId="9" fontId="21" fillId="0" borderId="18" xfId="61" applyNumberFormat="1" applyFont="1" applyBorder="1" applyAlignment="1">
      <alignment horizontal="right" wrapText="1"/>
      <protection/>
    </xf>
    <xf numFmtId="9" fontId="23" fillId="0" borderId="18" xfId="61" applyNumberFormat="1" applyFont="1" applyBorder="1" applyAlignment="1">
      <alignment horizontal="right" wrapText="1"/>
      <protection/>
    </xf>
    <xf numFmtId="14" fontId="23" fillId="0" borderId="18" xfId="0" applyNumberFormat="1" applyFont="1" applyBorder="1" applyAlignment="1">
      <alignment/>
    </xf>
    <xf numFmtId="0" fontId="21" fillId="0" borderId="40" xfId="61" applyFont="1" applyBorder="1" applyAlignment="1">
      <alignment horizontal="left" vertical="center" wrapText="1"/>
      <protection/>
    </xf>
    <xf numFmtId="0" fontId="21" fillId="0" borderId="40" xfId="61" applyFont="1" applyBorder="1" applyAlignment="1">
      <alignment horizontal="center" vertical="center" wrapText="1"/>
      <protection/>
    </xf>
    <xf numFmtId="0" fontId="21" fillId="0" borderId="40" xfId="61" applyFont="1" applyBorder="1" applyAlignment="1">
      <alignment vertical="center" wrapText="1"/>
      <protection/>
    </xf>
    <xf numFmtId="0" fontId="21" fillId="0" borderId="40" xfId="61" applyFont="1" applyBorder="1" applyAlignment="1">
      <alignment horizontal="center" wrapText="1"/>
      <protection/>
    </xf>
    <xf numFmtId="3" fontId="21" fillId="0" borderId="40" xfId="61" applyNumberFormat="1" applyFont="1" applyBorder="1" applyAlignment="1">
      <alignment horizontal="right" wrapText="1"/>
      <protection/>
    </xf>
    <xf numFmtId="10" fontId="21" fillId="0" borderId="28" xfId="62" applyNumberFormat="1" applyFont="1" applyBorder="1" applyAlignment="1">
      <alignment horizontal="center" vertical="center"/>
      <protection/>
    </xf>
    <xf numFmtId="0" fontId="21" fillId="0" borderId="41" xfId="61" applyFont="1" applyBorder="1" applyAlignment="1">
      <alignment horizontal="center" vertical="center" wrapText="1"/>
      <protection/>
    </xf>
    <xf numFmtId="0" fontId="21" fillId="0" borderId="29" xfId="61" applyFont="1" applyBorder="1" applyAlignment="1">
      <alignment horizontal="center" wrapText="1"/>
      <protection/>
    </xf>
    <xf numFmtId="10" fontId="21" fillId="0" borderId="29" xfId="61" applyNumberFormat="1" applyFont="1" applyBorder="1" applyAlignment="1">
      <alignment horizontal="center" wrapText="1"/>
      <protection/>
    </xf>
    <xf numFmtId="0" fontId="21" fillId="0" borderId="29" xfId="61" applyFont="1" applyBorder="1" applyAlignment="1">
      <alignment horizontal="center"/>
      <protection/>
    </xf>
    <xf numFmtId="49" fontId="21" fillId="0" borderId="29" xfId="61" applyNumberFormat="1" applyFont="1" applyBorder="1" applyAlignment="1">
      <alignment horizontal="center"/>
      <protection/>
    </xf>
    <xf numFmtId="49" fontId="21" fillId="0" borderId="42" xfId="61" applyNumberFormat="1" applyFont="1" applyBorder="1" applyAlignment="1">
      <alignment horizontal="center"/>
      <protection/>
    </xf>
    <xf numFmtId="0" fontId="21" fillId="0" borderId="43" xfId="0" applyFont="1" applyBorder="1" applyAlignment="1">
      <alignment horizontal="center"/>
    </xf>
    <xf numFmtId="3" fontId="23" fillId="0" borderId="0" xfId="0" applyNumberFormat="1" applyFont="1" applyAlignment="1">
      <alignment/>
    </xf>
    <xf numFmtId="0" fontId="23" fillId="0" borderId="16" xfId="0" applyFont="1" applyBorder="1" applyAlignment="1">
      <alignment wrapText="1"/>
    </xf>
    <xf numFmtId="0" fontId="23" fillId="0" borderId="18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right" vertical="center" wrapText="1"/>
    </xf>
    <xf numFmtId="49" fontId="27" fillId="0" borderId="16" xfId="0" applyNumberFormat="1" applyFont="1" applyBorder="1" applyAlignment="1">
      <alignment wrapText="1"/>
    </xf>
    <xf numFmtId="0" fontId="21" fillId="0" borderId="45" xfId="0" applyFont="1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2" fontId="21" fillId="0" borderId="46" xfId="0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wrapText="1"/>
    </xf>
    <xf numFmtId="2" fontId="21" fillId="0" borderId="47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wrapText="1"/>
    </xf>
    <xf numFmtId="0" fontId="40" fillId="0" borderId="0" xfId="61" applyFont="1" applyAlignment="1">
      <alignment horizontal="center"/>
      <protection/>
    </xf>
    <xf numFmtId="0" fontId="41" fillId="0" borderId="0" xfId="61" applyFont="1" applyAlignment="1">
      <alignment wrapText="1"/>
      <protection/>
    </xf>
    <xf numFmtId="0" fontId="40" fillId="0" borderId="0" xfId="61" applyFont="1" applyAlignment="1">
      <alignment horizontal="center"/>
      <protection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3" fontId="23" fillId="0" borderId="0" xfId="62" applyNumberFormat="1" applyFont="1">
      <alignment/>
      <protection/>
    </xf>
    <xf numFmtId="3" fontId="21" fillId="0" borderId="18" xfId="62" applyNumberFormat="1" applyFont="1" applyBorder="1">
      <alignment/>
      <protection/>
    </xf>
    <xf numFmtId="3" fontId="23" fillId="0" borderId="18" xfId="62" applyNumberFormat="1" applyFont="1" applyBorder="1">
      <alignment/>
      <protection/>
    </xf>
    <xf numFmtId="0" fontId="23" fillId="0" borderId="18" xfId="62" applyFont="1" applyBorder="1">
      <alignment/>
      <protection/>
    </xf>
    <xf numFmtId="0" fontId="21" fillId="0" borderId="18" xfId="62" applyFont="1" applyBorder="1">
      <alignment/>
      <protection/>
    </xf>
    <xf numFmtId="0" fontId="21" fillId="0" borderId="0" xfId="62" applyFont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29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wrapText="1"/>
    </xf>
    <xf numFmtId="0" fontId="23" fillId="0" borderId="40" xfId="0" applyFont="1" applyBorder="1" applyAlignment="1">
      <alignment horizontal="right" wrapText="1"/>
    </xf>
    <xf numFmtId="3" fontId="21" fillId="0" borderId="40" xfId="0" applyNumberFormat="1" applyFont="1" applyBorder="1" applyAlignment="1">
      <alignment horizontal="right" wrapText="1"/>
    </xf>
    <xf numFmtId="3" fontId="23" fillId="0" borderId="40" xfId="0" applyNumberFormat="1" applyFont="1" applyBorder="1" applyAlignment="1">
      <alignment horizontal="right" wrapText="1"/>
    </xf>
    <xf numFmtId="3" fontId="21" fillId="0" borderId="50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/>
    </xf>
    <xf numFmtId="0" fontId="23" fillId="0" borderId="44" xfId="0" applyFont="1" applyBorder="1" applyAlignment="1">
      <alignment/>
    </xf>
    <xf numFmtId="14" fontId="23" fillId="0" borderId="18" xfId="0" applyNumberFormat="1" applyFont="1" applyBorder="1" applyAlignment="1">
      <alignment horizontal="right"/>
    </xf>
    <xf numFmtId="49" fontId="23" fillId="0" borderId="16" xfId="0" applyNumberFormat="1" applyFont="1" applyBorder="1" applyAlignment="1">
      <alignment wrapText="1"/>
    </xf>
    <xf numFmtId="0" fontId="21" fillId="0" borderId="44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0" fontId="23" fillId="0" borderId="41" xfId="0" applyFont="1" applyBorder="1" applyAlignment="1">
      <alignment/>
    </xf>
    <xf numFmtId="0" fontId="23" fillId="0" borderId="51" xfId="0" applyFont="1" applyBorder="1" applyAlignment="1">
      <alignment/>
    </xf>
    <xf numFmtId="0" fontId="21" fillId="0" borderId="41" xfId="0" applyFont="1" applyBorder="1" applyAlignment="1">
      <alignment wrapText="1"/>
    </xf>
    <xf numFmtId="0" fontId="21" fillId="0" borderId="29" xfId="0" applyFont="1" applyBorder="1" applyAlignment="1">
      <alignment horizontal="right"/>
    </xf>
    <xf numFmtId="3" fontId="23" fillId="0" borderId="29" xfId="0" applyNumberFormat="1" applyFont="1" applyBorder="1" applyAlignment="1">
      <alignment horizontal="right"/>
    </xf>
    <xf numFmtId="3" fontId="23" fillId="0" borderId="42" xfId="0" applyNumberFormat="1" applyFont="1" applyBorder="1" applyAlignment="1">
      <alignment horizontal="right"/>
    </xf>
    <xf numFmtId="10" fontId="23" fillId="0" borderId="0" xfId="62" applyNumberFormat="1" applyFont="1" applyAlignment="1">
      <alignment horizontal="center" vertical="center" wrapText="1"/>
      <protection/>
    </xf>
    <xf numFmtId="0" fontId="21" fillId="0" borderId="0" xfId="62" applyFont="1" applyAlignment="1">
      <alignment horizontal="center"/>
      <protection/>
    </xf>
    <xf numFmtId="3" fontId="21" fillId="0" borderId="0" xfId="62" applyNumberFormat="1" applyFont="1" applyAlignment="1">
      <alignment horizontal="center"/>
      <protection/>
    </xf>
    <xf numFmtId="9" fontId="23" fillId="0" borderId="0" xfId="62" applyNumberFormat="1" applyFont="1">
      <alignment/>
      <protection/>
    </xf>
    <xf numFmtId="9" fontId="21" fillId="0" borderId="0" xfId="62" applyNumberFormat="1" applyFont="1">
      <alignment/>
      <protection/>
    </xf>
    <xf numFmtId="0" fontId="21" fillId="0" borderId="40" xfId="62" applyFont="1" applyBorder="1" applyAlignment="1">
      <alignment horizontal="center" vertical="center" wrapText="1"/>
      <protection/>
    </xf>
    <xf numFmtId="3" fontId="23" fillId="0" borderId="1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41" fillId="0" borderId="18" xfId="62" applyNumberFormat="1" applyFont="1" applyBorder="1" applyAlignment="1">
      <alignment horizontal="right"/>
      <protection/>
    </xf>
    <xf numFmtId="3" fontId="41" fillId="0" borderId="18" xfId="62" applyNumberFormat="1" applyFont="1" applyBorder="1">
      <alignment/>
      <protection/>
    </xf>
    <xf numFmtId="3" fontId="41" fillId="0" borderId="0" xfId="62" applyNumberFormat="1" applyFont="1">
      <alignment/>
      <protection/>
    </xf>
    <xf numFmtId="0" fontId="41" fillId="0" borderId="0" xfId="62" applyFont="1">
      <alignment/>
      <protection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9" fontId="40" fillId="0" borderId="0" xfId="62" applyNumberFormat="1" applyFont="1">
      <alignment/>
      <protection/>
    </xf>
    <xf numFmtId="0" fontId="23" fillId="0" borderId="18" xfId="0" applyFont="1" applyBorder="1" applyAlignment="1">
      <alignment/>
    </xf>
    <xf numFmtId="49" fontId="28" fillId="0" borderId="18" xfId="0" applyNumberFormat="1" applyFont="1" applyBorder="1" applyAlignment="1">
      <alignment wrapText="1"/>
    </xf>
    <xf numFmtId="0" fontId="23" fillId="0" borderId="0" xfId="62" applyFont="1" applyBorder="1">
      <alignment/>
      <protection/>
    </xf>
    <xf numFmtId="3" fontId="21" fillId="0" borderId="0" xfId="62" applyNumberFormat="1" applyFont="1" applyBorder="1">
      <alignment/>
      <protection/>
    </xf>
    <xf numFmtId="3" fontId="23" fillId="0" borderId="0" xfId="62" applyNumberFormat="1" applyFont="1" applyBorder="1">
      <alignment/>
      <protection/>
    </xf>
    <xf numFmtId="0" fontId="24" fillId="0" borderId="18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/>
      <protection/>
    </xf>
    <xf numFmtId="3" fontId="23" fillId="0" borderId="18" xfId="62" applyNumberFormat="1" applyFont="1" applyFill="1" applyBorder="1" applyAlignment="1">
      <alignment horizontal="right"/>
      <protection/>
    </xf>
    <xf numFmtId="3" fontId="21" fillId="0" borderId="18" xfId="62" applyNumberFormat="1" applyFont="1" applyFill="1" applyBorder="1" applyAlignment="1">
      <alignment horizontal="right"/>
      <protection/>
    </xf>
    <xf numFmtId="9" fontId="21" fillId="0" borderId="18" xfId="62" applyNumberFormat="1" applyFont="1" applyFill="1" applyBorder="1" applyAlignment="1">
      <alignment horizontal="right"/>
      <protection/>
    </xf>
    <xf numFmtId="9" fontId="21" fillId="0" borderId="18" xfId="62" applyNumberFormat="1" applyFont="1" applyFill="1" applyBorder="1">
      <alignment/>
      <protection/>
    </xf>
    <xf numFmtId="9" fontId="23" fillId="0" borderId="0" xfId="62" applyNumberFormat="1" applyFont="1" applyFill="1">
      <alignment/>
      <protection/>
    </xf>
    <xf numFmtId="3" fontId="21" fillId="0" borderId="18" xfId="62" applyNumberFormat="1" applyFont="1" applyFill="1" applyBorder="1">
      <alignment/>
      <protection/>
    </xf>
    <xf numFmtId="3" fontId="23" fillId="0" borderId="18" xfId="62" applyNumberFormat="1" applyFont="1" applyFill="1" applyBorder="1">
      <alignment/>
      <protection/>
    </xf>
    <xf numFmtId="3" fontId="21" fillId="0" borderId="0" xfId="62" applyNumberFormat="1" applyFont="1" applyFill="1">
      <alignment/>
      <protection/>
    </xf>
    <xf numFmtId="0" fontId="23" fillId="0" borderId="0" xfId="62" applyFont="1" applyFill="1">
      <alignment/>
      <protection/>
    </xf>
    <xf numFmtId="9" fontId="23" fillId="29" borderId="0" xfId="62" applyNumberFormat="1" applyFont="1" applyFill="1">
      <alignment/>
      <protection/>
    </xf>
    <xf numFmtId="0" fontId="23" fillId="29" borderId="18" xfId="62" applyFont="1" applyFill="1" applyBorder="1">
      <alignment/>
      <protection/>
    </xf>
    <xf numFmtId="3" fontId="21" fillId="29" borderId="18" xfId="62" applyNumberFormat="1" applyFont="1" applyFill="1" applyBorder="1">
      <alignment/>
      <protection/>
    </xf>
    <xf numFmtId="3" fontId="23" fillId="29" borderId="18" xfId="62" applyNumberFormat="1" applyFont="1" applyFill="1" applyBorder="1">
      <alignment/>
      <protection/>
    </xf>
    <xf numFmtId="0" fontId="23" fillId="29" borderId="0" xfId="62" applyFont="1" applyFill="1">
      <alignment/>
      <protection/>
    </xf>
    <xf numFmtId="3" fontId="21" fillId="29" borderId="0" xfId="62" applyNumberFormat="1" applyFont="1" applyFill="1">
      <alignment/>
      <protection/>
    </xf>
    <xf numFmtId="9" fontId="41" fillId="29" borderId="0" xfId="62" applyNumberFormat="1" applyFont="1" applyFill="1">
      <alignment/>
      <protection/>
    </xf>
    <xf numFmtId="3" fontId="41" fillId="29" borderId="18" xfId="62" applyNumberFormat="1" applyFont="1" applyFill="1" applyBorder="1">
      <alignment/>
      <protection/>
    </xf>
    <xf numFmtId="3" fontId="41" fillId="29" borderId="18" xfId="62" applyNumberFormat="1" applyFont="1" applyFill="1" applyBorder="1" applyAlignment="1">
      <alignment horizontal="right"/>
      <protection/>
    </xf>
    <xf numFmtId="0" fontId="41" fillId="29" borderId="0" xfId="62" applyFont="1" applyFill="1">
      <alignment/>
      <protection/>
    </xf>
    <xf numFmtId="3" fontId="41" fillId="29" borderId="0" xfId="62" applyNumberFormat="1" applyFont="1" applyFill="1">
      <alignment/>
      <protection/>
    </xf>
    <xf numFmtId="0" fontId="40" fillId="29" borderId="18" xfId="62" applyFont="1" applyFill="1" applyBorder="1">
      <alignment/>
      <protection/>
    </xf>
    <xf numFmtId="0" fontId="40" fillId="29" borderId="0" xfId="62" applyFont="1" applyFill="1">
      <alignment/>
      <protection/>
    </xf>
    <xf numFmtId="9" fontId="40" fillId="29" borderId="0" xfId="62" applyNumberFormat="1" applyFont="1" applyFill="1">
      <alignment/>
      <protection/>
    </xf>
    <xf numFmtId="3" fontId="40" fillId="29" borderId="18" xfId="62" applyNumberFormat="1" applyFont="1" applyFill="1" applyBorder="1">
      <alignment/>
      <protection/>
    </xf>
    <xf numFmtId="0" fontId="24" fillId="0" borderId="18" xfId="62" applyFont="1" applyFill="1" applyBorder="1" applyAlignment="1">
      <alignment horizontal="left" vertical="top" wrapText="1"/>
      <protection/>
    </xf>
    <xf numFmtId="0" fontId="21" fillId="0" borderId="0" xfId="61" applyFont="1" applyFill="1" applyAlignment="1">
      <alignment horizontal="left"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wrapText="1"/>
      <protection/>
    </xf>
    <xf numFmtId="0" fontId="21" fillId="0" borderId="0" xfId="61" applyFont="1" applyFill="1" applyAlignment="1">
      <alignment horizontal="center"/>
      <protection/>
    </xf>
    <xf numFmtId="0" fontId="21" fillId="0" borderId="0" xfId="61" applyFont="1" applyFill="1" applyAlignment="1">
      <alignment horizontal="right"/>
      <protection/>
    </xf>
    <xf numFmtId="0" fontId="23" fillId="0" borderId="0" xfId="61" applyFont="1" applyFill="1" applyAlignment="1">
      <alignment horizontal="right"/>
      <protection/>
    </xf>
    <xf numFmtId="10" fontId="21" fillId="0" borderId="0" xfId="61" applyNumberFormat="1" applyFont="1" applyFill="1" applyAlignment="1">
      <alignment horizontal="right"/>
      <protection/>
    </xf>
    <xf numFmtId="0" fontId="23" fillId="0" borderId="0" xfId="61" applyFont="1" applyFill="1">
      <alignment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0" xfId="62" applyFont="1" applyFill="1" applyAlignment="1">
      <alignment wrapText="1"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 applyAlignment="1">
      <alignment horizontal="right"/>
      <protection/>
    </xf>
    <xf numFmtId="0" fontId="21" fillId="0" borderId="0" xfId="62" applyFont="1" applyFill="1" applyAlignment="1">
      <alignment horizontal="right"/>
      <protection/>
    </xf>
    <xf numFmtId="10" fontId="21" fillId="0" borderId="0" xfId="62" applyNumberFormat="1" applyFont="1" applyFill="1" applyAlignment="1">
      <alignment horizontal="right"/>
      <protection/>
    </xf>
    <xf numFmtId="0" fontId="21" fillId="0" borderId="18" xfId="62" applyFont="1" applyFill="1" applyBorder="1" applyAlignment="1">
      <alignment horizontal="center" vertical="center" wrapText="1"/>
      <protection/>
    </xf>
    <xf numFmtId="10" fontId="21" fillId="0" borderId="18" xfId="62" applyNumberFormat="1" applyFont="1" applyFill="1" applyBorder="1" applyAlignment="1">
      <alignment horizontal="center" vertical="center" wrapText="1"/>
      <protection/>
    </xf>
    <xf numFmtId="10" fontId="23" fillId="0" borderId="18" xfId="62" applyNumberFormat="1" applyFont="1" applyFill="1" applyBorder="1" applyAlignment="1">
      <alignment horizontal="center" vertical="center" wrapText="1"/>
      <protection/>
    </xf>
    <xf numFmtId="0" fontId="21" fillId="0" borderId="40" xfId="62" applyFont="1" applyFill="1" applyBorder="1" applyAlignment="1">
      <alignment horizontal="center" vertical="center" wrapText="1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wrapText="1"/>
      <protection/>
    </xf>
    <xf numFmtId="49" fontId="21" fillId="0" borderId="18" xfId="62" applyNumberFormat="1" applyFont="1" applyFill="1" applyBorder="1" applyAlignment="1">
      <alignment horizontal="center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0" fontId="23" fillId="0" borderId="18" xfId="62" applyFont="1" applyFill="1" applyBorder="1" applyAlignment="1">
      <alignment horizontal="center"/>
      <protection/>
    </xf>
    <xf numFmtId="0" fontId="24" fillId="0" borderId="18" xfId="62" applyFont="1" applyFill="1" applyBorder="1" applyAlignment="1">
      <alignment vertical="center"/>
      <protection/>
    </xf>
    <xf numFmtId="0" fontId="24" fillId="0" borderId="18" xfId="62" applyFont="1" applyFill="1" applyBorder="1" applyAlignment="1">
      <alignment vertical="top" wrapText="1"/>
      <protection/>
    </xf>
    <xf numFmtId="0" fontId="24" fillId="0" borderId="52" xfId="62" applyFont="1" applyFill="1" applyBorder="1" applyAlignment="1">
      <alignment horizontal="left" vertical="top" wrapText="1"/>
      <protection/>
    </xf>
    <xf numFmtId="0" fontId="24" fillId="0" borderId="18" xfId="62" applyFont="1" applyFill="1" applyBorder="1" applyAlignment="1">
      <alignment horizontal="left" vertical="center" wrapText="1"/>
      <protection/>
    </xf>
    <xf numFmtId="0" fontId="24" fillId="0" borderId="53" xfId="62" applyFont="1" applyFill="1" applyBorder="1" applyAlignment="1">
      <alignment horizontal="center" vertical="center"/>
      <protection/>
    </xf>
    <xf numFmtId="0" fontId="24" fillId="0" borderId="54" xfId="62" applyFont="1" applyFill="1" applyBorder="1" applyAlignment="1">
      <alignment horizontal="center" vertical="center"/>
      <protection/>
    </xf>
    <xf numFmtId="0" fontId="24" fillId="0" borderId="18" xfId="62" applyFont="1" applyFill="1" applyBorder="1" applyAlignment="1">
      <alignment vertical="center" wrapText="1"/>
      <protection/>
    </xf>
    <xf numFmtId="0" fontId="24" fillId="0" borderId="18" xfId="62" applyFont="1" applyFill="1" applyBorder="1" applyAlignment="1">
      <alignment wrapText="1"/>
      <protection/>
    </xf>
    <xf numFmtId="49" fontId="24" fillId="0" borderId="18" xfId="62" applyNumberFormat="1" applyFont="1" applyFill="1" applyBorder="1" applyAlignment="1">
      <alignment wrapText="1"/>
      <protection/>
    </xf>
    <xf numFmtId="49" fontId="24" fillId="0" borderId="18" xfId="62" applyNumberFormat="1" applyFont="1" applyFill="1" applyBorder="1" applyAlignment="1">
      <alignment horizontal="left" vertical="top" wrapText="1"/>
      <protection/>
    </xf>
    <xf numFmtId="0" fontId="24" fillId="0" borderId="44" xfId="62" applyFont="1" applyFill="1" applyBorder="1" applyAlignment="1">
      <alignment horizontal="center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18" xfId="62" applyFont="1" applyFill="1" applyBorder="1" applyAlignment="1">
      <alignment horizontal="left" vertical="center"/>
      <protection/>
    </xf>
    <xf numFmtId="0" fontId="24" fillId="0" borderId="52" xfId="62" applyFont="1" applyFill="1" applyBorder="1" applyAlignment="1">
      <alignment vertical="top" wrapText="1"/>
      <protection/>
    </xf>
    <xf numFmtId="0" fontId="24" fillId="0" borderId="0" xfId="62" applyFont="1" applyFill="1" applyAlignment="1">
      <alignment horizontal="center" vertical="center"/>
      <protection/>
    </xf>
    <xf numFmtId="49" fontId="24" fillId="0" borderId="52" xfId="62" applyNumberFormat="1" applyFont="1" applyFill="1" applyBorder="1" applyAlignment="1">
      <alignment horizontal="left" vertical="top" wrapText="1"/>
      <protection/>
    </xf>
    <xf numFmtId="0" fontId="24" fillId="0" borderId="53" xfId="62" applyFont="1" applyFill="1" applyBorder="1" applyAlignment="1">
      <alignment horizontal="left" vertical="top" wrapText="1"/>
      <protection/>
    </xf>
    <xf numFmtId="3" fontId="21" fillId="0" borderId="53" xfId="62" applyNumberFormat="1" applyFont="1" applyFill="1" applyBorder="1" applyAlignment="1">
      <alignment horizontal="right"/>
      <protection/>
    </xf>
    <xf numFmtId="0" fontId="24" fillId="0" borderId="53" xfId="61" applyFont="1" applyFill="1" applyBorder="1" applyAlignment="1">
      <alignment horizontal="center" vertical="center" wrapText="1"/>
      <protection/>
    </xf>
    <xf numFmtId="0" fontId="24" fillId="0" borderId="18" xfId="61" applyFont="1" applyFill="1" applyBorder="1" applyAlignment="1">
      <alignment horizontal="center" vertical="center" wrapText="1"/>
      <protection/>
    </xf>
    <xf numFmtId="0" fontId="24" fillId="0" borderId="18" xfId="61" applyFont="1" applyFill="1" applyBorder="1" applyAlignment="1">
      <alignment horizontal="left" vertical="top" wrapText="1"/>
      <protection/>
    </xf>
    <xf numFmtId="3" fontId="21" fillId="0" borderId="18" xfId="61" applyNumberFormat="1" applyFont="1" applyFill="1" applyBorder="1" applyAlignment="1">
      <alignment horizontal="right" wrapText="1"/>
      <protection/>
    </xf>
    <xf numFmtId="0" fontId="24" fillId="0" borderId="53" xfId="62" applyFont="1" applyFill="1" applyBorder="1" applyAlignment="1">
      <alignment horizontal="center" vertical="center" wrapText="1"/>
      <protection/>
    </xf>
    <xf numFmtId="0" fontId="24" fillId="0" borderId="55" xfId="62" applyFont="1" applyFill="1" applyBorder="1" applyAlignment="1">
      <alignment horizontal="center" vertical="center" wrapText="1"/>
      <protection/>
    </xf>
    <xf numFmtId="3" fontId="21" fillId="0" borderId="40" xfId="62" applyNumberFormat="1" applyFont="1" applyFill="1" applyBorder="1" applyAlignment="1">
      <alignment horizontal="right"/>
      <protection/>
    </xf>
    <xf numFmtId="3" fontId="23" fillId="0" borderId="40" xfId="62" applyNumberFormat="1" applyFont="1" applyFill="1" applyBorder="1" applyAlignment="1">
      <alignment horizontal="right"/>
      <protection/>
    </xf>
    <xf numFmtId="0" fontId="24" fillId="0" borderId="54" xfId="62" applyFont="1" applyFill="1" applyBorder="1" applyAlignment="1">
      <alignment horizontal="center" vertical="center" wrapText="1"/>
      <protection/>
    </xf>
    <xf numFmtId="0" fontId="24" fillId="0" borderId="52" xfId="62" applyFont="1" applyFill="1" applyBorder="1" applyAlignment="1">
      <alignment horizontal="center" vertical="center"/>
      <protection/>
    </xf>
    <xf numFmtId="3" fontId="23" fillId="0" borderId="18" xfId="62" applyNumberFormat="1" applyFont="1" applyFill="1" applyBorder="1" applyAlignment="1">
      <alignment horizontal="center"/>
      <protection/>
    </xf>
    <xf numFmtId="9" fontId="23" fillId="0" borderId="18" xfId="62" applyNumberFormat="1" applyFont="1" applyFill="1" applyBorder="1">
      <alignment/>
      <protection/>
    </xf>
    <xf numFmtId="0" fontId="21" fillId="0" borderId="0" xfId="61" applyFont="1" applyFill="1" applyAlignment="1">
      <alignment horizontal="left" vertical="top" wrapText="1"/>
      <protection/>
    </xf>
    <xf numFmtId="10" fontId="21" fillId="0" borderId="0" xfId="61" applyNumberFormat="1" applyFont="1" applyFill="1">
      <alignment/>
      <protection/>
    </xf>
    <xf numFmtId="0" fontId="23" fillId="0" borderId="0" xfId="61" applyFont="1" applyFill="1" applyAlignment="1">
      <alignment wrapText="1"/>
      <protection/>
    </xf>
    <xf numFmtId="0" fontId="23" fillId="0" borderId="0" xfId="61" applyFont="1" applyFill="1" applyAlignment="1">
      <alignment horizontal="center"/>
      <protection/>
    </xf>
    <xf numFmtId="0" fontId="21" fillId="0" borderId="0" xfId="61" applyFont="1" applyFill="1">
      <alignment/>
      <protection/>
    </xf>
    <xf numFmtId="3" fontId="23" fillId="0" borderId="15" xfId="0" applyNumberFormat="1" applyFont="1" applyBorder="1" applyAlignment="1">
      <alignment horizontal="right"/>
    </xf>
    <xf numFmtId="10" fontId="23" fillId="0" borderId="15" xfId="0" applyNumberFormat="1" applyFont="1" applyBorder="1" applyAlignment="1">
      <alignment horizontal="right"/>
    </xf>
    <xf numFmtId="3" fontId="23" fillId="0" borderId="40" xfId="0" applyNumberFormat="1" applyFont="1" applyBorder="1" applyAlignment="1">
      <alignment horizontal="right"/>
    </xf>
    <xf numFmtId="10" fontId="23" fillId="0" borderId="56" xfId="0" applyNumberFormat="1" applyFont="1" applyBorder="1" applyAlignment="1">
      <alignment horizontal="right"/>
    </xf>
    <xf numFmtId="10" fontId="23" fillId="0" borderId="18" xfId="0" applyNumberFormat="1" applyFont="1" applyBorder="1" applyAlignment="1">
      <alignment horizontal="right"/>
    </xf>
    <xf numFmtId="10" fontId="23" fillId="0" borderId="28" xfId="0" applyNumberFormat="1" applyFont="1" applyBorder="1" applyAlignment="1">
      <alignment horizontal="right"/>
    </xf>
    <xf numFmtId="0" fontId="21" fillId="0" borderId="18" xfId="61" applyFont="1" applyBorder="1" applyAlignment="1">
      <alignment horizontal="left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3" fillId="0" borderId="18" xfId="61" applyFont="1" applyBorder="1" applyAlignment="1">
      <alignment horizontal="left" wrapText="1"/>
      <protection/>
    </xf>
    <xf numFmtId="0" fontId="21" fillId="0" borderId="18" xfId="61" applyFont="1" applyBorder="1" applyAlignment="1">
      <alignment horizontal="left" wrapText="1"/>
      <protection/>
    </xf>
    <xf numFmtId="0" fontId="21" fillId="0" borderId="29" xfId="61" applyFont="1" applyBorder="1" applyAlignment="1">
      <alignment horizontal="center" wrapText="1"/>
      <protection/>
    </xf>
    <xf numFmtId="0" fontId="21" fillId="0" borderId="40" xfId="61" applyFont="1" applyBorder="1" applyAlignment="1">
      <alignment horizontal="left" vertical="top" wrapText="1"/>
      <protection/>
    </xf>
    <xf numFmtId="0" fontId="21" fillId="0" borderId="15" xfId="62" applyFont="1" applyBorder="1" applyAlignment="1">
      <alignment horizontal="center" vertical="center" wrapText="1"/>
      <protection/>
    </xf>
    <xf numFmtId="0" fontId="21" fillId="0" borderId="18" xfId="62" applyFont="1" applyBorder="1" applyAlignment="1">
      <alignment horizontal="center" vertical="center" wrapText="1"/>
      <protection/>
    </xf>
    <xf numFmtId="10" fontId="21" fillId="0" borderId="15" xfId="61" applyNumberFormat="1" applyFont="1" applyBorder="1" applyAlignment="1">
      <alignment horizontal="center" vertical="center" wrapText="1"/>
      <protection/>
    </xf>
    <xf numFmtId="10" fontId="21" fillId="0" borderId="18" xfId="61" applyNumberFormat="1" applyFont="1" applyBorder="1" applyAlignment="1">
      <alignment horizontal="center" vertical="center" wrapText="1"/>
      <protection/>
    </xf>
    <xf numFmtId="0" fontId="23" fillId="0" borderId="18" xfId="61" applyFont="1" applyBorder="1" applyAlignment="1">
      <alignment horizontal="left" vertical="center" wrapText="1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Alignment="1">
      <alignment horizontal="center" vertical="center" wrapText="1"/>
      <protection/>
    </xf>
    <xf numFmtId="0" fontId="23" fillId="0" borderId="18" xfId="61" applyFont="1" applyBorder="1" applyAlignment="1">
      <alignment wrapText="1"/>
      <protection/>
    </xf>
    <xf numFmtId="0" fontId="23" fillId="0" borderId="57" xfId="61" applyFont="1" applyBorder="1" applyAlignment="1">
      <alignment horizontal="left" vertical="top" wrapText="1"/>
      <protection/>
    </xf>
    <xf numFmtId="0" fontId="21" fillId="0" borderId="44" xfId="61" applyFont="1" applyBorder="1" applyAlignment="1">
      <alignment horizontal="left" vertical="top" wrapText="1"/>
      <protection/>
    </xf>
    <xf numFmtId="0" fontId="21" fillId="0" borderId="52" xfId="61" applyFont="1" applyBorder="1" applyAlignment="1">
      <alignment horizontal="left" vertical="top" wrapText="1"/>
      <protection/>
    </xf>
    <xf numFmtId="10" fontId="21" fillId="0" borderId="15" xfId="62" applyNumberFormat="1" applyFont="1" applyBorder="1" applyAlignment="1">
      <alignment horizontal="center" vertical="center" wrapText="1"/>
      <protection/>
    </xf>
    <xf numFmtId="10" fontId="21" fillId="0" borderId="56" xfId="62" applyNumberFormat="1" applyFont="1" applyBorder="1" applyAlignment="1">
      <alignment horizontal="center" vertical="center" wrapText="1"/>
      <protection/>
    </xf>
    <xf numFmtId="0" fontId="25" fillId="0" borderId="0" xfId="61" applyFont="1" applyAlignment="1">
      <alignment horizontal="center" vertical="center" wrapText="1"/>
      <protection/>
    </xf>
    <xf numFmtId="0" fontId="21" fillId="0" borderId="29" xfId="61" applyFont="1" applyBorder="1" applyAlignment="1">
      <alignment horizontal="center" vertical="center" wrapText="1"/>
      <protection/>
    </xf>
    <xf numFmtId="0" fontId="24" fillId="0" borderId="18" xfId="61" applyFont="1" applyFill="1" applyBorder="1" applyAlignment="1">
      <alignment horizontal="left" vertical="top" wrapText="1"/>
      <protection/>
    </xf>
    <xf numFmtId="0" fontId="24" fillId="0" borderId="18" xfId="62" applyFont="1" applyFill="1" applyBorder="1" applyAlignment="1">
      <alignment horizontal="left" vertical="top" wrapText="1"/>
      <protection/>
    </xf>
    <xf numFmtId="0" fontId="21" fillId="0" borderId="53" xfId="62" applyFont="1" applyFill="1" applyBorder="1" applyAlignment="1">
      <alignment horizontal="center" vertical="center" wrapText="1"/>
      <protection/>
    </xf>
    <xf numFmtId="0" fontId="21" fillId="0" borderId="40" xfId="62" applyFont="1" applyFill="1" applyBorder="1" applyAlignment="1">
      <alignment horizontal="center" vertical="center" wrapText="1"/>
      <protection/>
    </xf>
    <xf numFmtId="0" fontId="24" fillId="0" borderId="44" xfId="61" applyFont="1" applyFill="1" applyBorder="1" applyAlignment="1">
      <alignment horizontal="left" vertical="top" wrapText="1"/>
      <protection/>
    </xf>
    <xf numFmtId="0" fontId="24" fillId="0" borderId="52" xfId="61" applyFont="1" applyFill="1" applyBorder="1" applyAlignment="1">
      <alignment horizontal="left" vertical="top" wrapText="1"/>
      <protection/>
    </xf>
    <xf numFmtId="0" fontId="21" fillId="0" borderId="44" xfId="62" applyFont="1" applyFill="1" applyBorder="1" applyAlignment="1">
      <alignment horizontal="center" vertical="center" wrapText="1"/>
      <protection/>
    </xf>
    <xf numFmtId="0" fontId="21" fillId="0" borderId="58" xfId="62" applyFont="1" applyFill="1" applyBorder="1" applyAlignment="1">
      <alignment horizontal="center" vertical="center" wrapText="1"/>
      <protection/>
    </xf>
    <xf numFmtId="0" fontId="21" fillId="0" borderId="52" xfId="62" applyFont="1" applyFill="1" applyBorder="1" applyAlignment="1">
      <alignment horizontal="center" vertical="center" wrapText="1"/>
      <protection/>
    </xf>
    <xf numFmtId="0" fontId="24" fillId="0" borderId="18" xfId="62" applyFont="1" applyFill="1" applyBorder="1">
      <alignment/>
      <protection/>
    </xf>
    <xf numFmtId="0" fontId="24" fillId="0" borderId="44" xfId="62" applyFont="1" applyFill="1" applyBorder="1" applyAlignment="1">
      <alignment horizontal="left" vertical="center" wrapText="1"/>
      <protection/>
    </xf>
    <xf numFmtId="0" fontId="24" fillId="0" borderId="52" xfId="62" applyFont="1" applyFill="1" applyBorder="1" applyAlignment="1">
      <alignment horizontal="left" vertical="center" wrapText="1"/>
      <protection/>
    </xf>
    <xf numFmtId="0" fontId="24" fillId="0" borderId="44" xfId="62" applyFont="1" applyFill="1" applyBorder="1" applyAlignment="1">
      <alignment horizontal="left" vertical="top" wrapText="1"/>
      <protection/>
    </xf>
    <xf numFmtId="0" fontId="24" fillId="0" borderId="52" xfId="62" applyFont="1" applyFill="1" applyBorder="1" applyAlignment="1">
      <alignment horizontal="left" vertical="top" wrapText="1"/>
      <protection/>
    </xf>
    <xf numFmtId="0" fontId="21" fillId="0" borderId="44" xfId="62" applyFont="1" applyFill="1" applyBorder="1" applyAlignment="1">
      <alignment horizontal="left" wrapText="1"/>
      <protection/>
    </xf>
    <xf numFmtId="0" fontId="21" fillId="0" borderId="52" xfId="62" applyFont="1" applyFill="1" applyBorder="1" applyAlignment="1">
      <alignment horizontal="left" wrapText="1"/>
      <protection/>
    </xf>
    <xf numFmtId="0" fontId="24" fillId="0" borderId="18" xfId="62" applyFont="1" applyFill="1" applyBorder="1" applyAlignment="1">
      <alignment horizontal="left" vertical="center" wrapText="1"/>
      <protection/>
    </xf>
    <xf numFmtId="0" fontId="24" fillId="0" borderId="18" xfId="62" applyFont="1" applyFill="1" applyBorder="1" applyAlignment="1">
      <alignment vertical="top" wrapText="1"/>
      <protection/>
    </xf>
    <xf numFmtId="0" fontId="24" fillId="0" borderId="58" xfId="0" applyFont="1" applyFill="1" applyBorder="1" applyAlignment="1">
      <alignment horizontal="left" wrapText="1"/>
    </xf>
    <xf numFmtId="0" fontId="24" fillId="0" borderId="52" xfId="0" applyFont="1" applyFill="1" applyBorder="1" applyAlignment="1">
      <alignment horizontal="left" wrapText="1"/>
    </xf>
    <xf numFmtId="0" fontId="24" fillId="0" borderId="18" xfId="62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 wrapText="1"/>
      <protection/>
    </xf>
    <xf numFmtId="0" fontId="24" fillId="0" borderId="18" xfId="62" applyFont="1" applyFill="1" applyBorder="1" applyAlignment="1">
      <alignment horizontal="center" vertical="top" wrapText="1"/>
      <protection/>
    </xf>
    <xf numFmtId="0" fontId="24" fillId="0" borderId="44" xfId="62" applyFont="1" applyFill="1" applyBorder="1" applyAlignment="1">
      <alignment horizontal="center" vertical="center" wrapText="1"/>
      <protection/>
    </xf>
    <xf numFmtId="0" fontId="24" fillId="0" borderId="52" xfId="62" applyFont="1" applyFill="1" applyBorder="1" applyAlignment="1">
      <alignment horizontal="center" vertical="center" wrapText="1"/>
      <protection/>
    </xf>
    <xf numFmtId="0" fontId="24" fillId="0" borderId="58" xfId="62" applyFont="1" applyFill="1" applyBorder="1" applyAlignment="1">
      <alignment horizontal="left" vertical="center" wrapText="1"/>
      <protection/>
    </xf>
    <xf numFmtId="0" fontId="24" fillId="0" borderId="40" xfId="62" applyFont="1" applyFill="1" applyBorder="1" applyAlignment="1">
      <alignment horizontal="left" vertical="top" wrapText="1"/>
      <protection/>
    </xf>
    <xf numFmtId="0" fontId="24" fillId="0" borderId="54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wrapText="1"/>
      <protection/>
    </xf>
    <xf numFmtId="0" fontId="21" fillId="0" borderId="59" xfId="62" applyFont="1" applyFill="1" applyBorder="1" applyAlignment="1">
      <alignment horizontal="center" vertical="center" wrapText="1"/>
      <protection/>
    </xf>
    <xf numFmtId="0" fontId="21" fillId="0" borderId="60" xfId="62" applyFont="1" applyFill="1" applyBorder="1" applyAlignment="1">
      <alignment horizontal="center" vertical="center" wrapText="1"/>
      <protection/>
    </xf>
    <xf numFmtId="0" fontId="21" fillId="0" borderId="61" xfId="62" applyFont="1" applyFill="1" applyBorder="1" applyAlignment="1">
      <alignment horizontal="center" vertical="center" wrapText="1"/>
      <protection/>
    </xf>
    <xf numFmtId="0" fontId="21" fillId="0" borderId="62" xfId="62" applyFont="1" applyFill="1" applyBorder="1" applyAlignment="1">
      <alignment horizontal="center" vertical="center" wrapText="1"/>
      <protection/>
    </xf>
    <xf numFmtId="0" fontId="21" fillId="0" borderId="48" xfId="62" applyFont="1" applyFill="1" applyBorder="1" applyAlignment="1">
      <alignment horizontal="center" vertical="center" wrapText="1"/>
      <protection/>
    </xf>
    <xf numFmtId="0" fontId="21" fillId="0" borderId="55" xfId="62" applyFont="1" applyFill="1" applyBorder="1" applyAlignment="1">
      <alignment horizontal="center" vertical="center" wrapText="1"/>
      <protection/>
    </xf>
    <xf numFmtId="0" fontId="24" fillId="0" borderId="53" xfId="62" applyFont="1" applyFill="1" applyBorder="1" applyAlignment="1">
      <alignment horizontal="center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10" fontId="21" fillId="0" borderId="53" xfId="62" applyNumberFormat="1" applyFont="1" applyFill="1" applyBorder="1" applyAlignment="1">
      <alignment horizontal="center" vertical="center" wrapText="1"/>
      <protection/>
    </xf>
    <xf numFmtId="10" fontId="21" fillId="0" borderId="40" xfId="62" applyNumberFormat="1" applyFont="1" applyFill="1" applyBorder="1" applyAlignment="1">
      <alignment horizontal="center" vertical="center" wrapText="1"/>
      <protection/>
    </xf>
    <xf numFmtId="0" fontId="21" fillId="0" borderId="57" xfId="62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horizontal="center" vertical="center" wrapText="1"/>
      <protection/>
    </xf>
    <xf numFmtId="0" fontId="21" fillId="0" borderId="63" xfId="62" applyFont="1" applyFill="1" applyBorder="1" applyAlignment="1">
      <alignment horizontal="center" vertical="center" wrapText="1"/>
      <protection/>
    </xf>
    <xf numFmtId="0" fontId="21" fillId="0" borderId="44" xfId="62" applyFont="1" applyFill="1" applyBorder="1" applyAlignment="1">
      <alignment horizontal="center" vertical="center"/>
      <protection/>
    </xf>
    <xf numFmtId="0" fontId="21" fillId="0" borderId="52" xfId="62" applyFont="1" applyFill="1" applyBorder="1" applyAlignment="1">
      <alignment horizontal="center" vertical="center"/>
      <protection/>
    </xf>
    <xf numFmtId="0" fontId="21" fillId="0" borderId="54" xfId="62" applyFont="1" applyFill="1" applyBorder="1" applyAlignment="1">
      <alignment horizontal="center" vertical="center" wrapText="1"/>
      <protection/>
    </xf>
    <xf numFmtId="0" fontId="21" fillId="0" borderId="18" xfId="6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9" fontId="21" fillId="0" borderId="32" xfId="0" applyNumberFormat="1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9" fontId="21" fillId="0" borderId="19" xfId="0" applyNumberFormat="1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6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68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23" fillId="0" borderId="0" xfId="61" applyFont="1" applyAlignment="1">
      <alignment horizontal="center" wrapText="1"/>
      <protection/>
    </xf>
    <xf numFmtId="0" fontId="21" fillId="0" borderId="46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4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74" xfId="0" applyFont="1" applyBorder="1" applyAlignment="1">
      <alignment horizontal="center" vertical="center" textRotation="255"/>
    </xf>
    <xf numFmtId="0" fontId="21" fillId="0" borderId="75" xfId="0" applyFont="1" applyBorder="1" applyAlignment="1">
      <alignment horizontal="center" vertical="center" textRotation="255"/>
    </xf>
    <xf numFmtId="0" fontId="21" fillId="0" borderId="60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 horizontal="center" vertical="center" textRotation="255"/>
    </xf>
    <xf numFmtId="0" fontId="21" fillId="0" borderId="32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5"/>
  <sheetViews>
    <sheetView tabSelected="1" view="pageBreakPreview" zoomScale="90" zoomScaleNormal="80" zoomScaleSheetLayoutView="9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" sqref="A1"/>
    </sheetView>
  </sheetViews>
  <sheetFormatPr defaultColWidth="9.28125" defaultRowHeight="12.75"/>
  <cols>
    <col min="1" max="1" width="4.28125" style="9" customWidth="1"/>
    <col min="2" max="2" width="3.421875" style="9" customWidth="1"/>
    <col min="3" max="3" width="2.7109375" style="10" customWidth="1"/>
    <col min="4" max="4" width="3.57421875" style="9" customWidth="1"/>
    <col min="5" max="5" width="41.00390625" style="11" customWidth="1"/>
    <col min="6" max="6" width="5.00390625" style="28" customWidth="1"/>
    <col min="7" max="7" width="10.28125" style="28" customWidth="1"/>
    <col min="8" max="8" width="11.00390625" style="38" customWidth="1"/>
    <col min="9" max="9" width="12.28125" style="82" customWidth="1"/>
    <col min="10" max="10" width="9.8515625" style="28" customWidth="1"/>
    <col min="11" max="11" width="9.00390625" style="29" customWidth="1"/>
    <col min="12" max="12" width="9.57421875" style="82" customWidth="1"/>
    <col min="13" max="13" width="9.421875" style="82" customWidth="1"/>
    <col min="14" max="16384" width="9.28125" style="29" customWidth="1"/>
  </cols>
  <sheetData>
    <row r="1" spans="1:5" ht="15">
      <c r="A1" s="41" t="s">
        <v>275</v>
      </c>
      <c r="B1" s="42"/>
      <c r="C1" s="43"/>
      <c r="D1" s="42"/>
      <c r="E1" s="44"/>
    </row>
    <row r="2" spans="1:5" ht="15">
      <c r="A2" s="41" t="s">
        <v>276</v>
      </c>
      <c r="B2" s="42"/>
      <c r="C2" s="43"/>
      <c r="D2" s="42"/>
      <c r="E2" s="44"/>
    </row>
    <row r="3" spans="1:5" ht="15">
      <c r="A3" s="41" t="s">
        <v>277</v>
      </c>
      <c r="B3" s="42"/>
      <c r="C3" s="43"/>
      <c r="D3" s="42"/>
      <c r="E3" s="44"/>
    </row>
    <row r="4" spans="1:5" ht="15">
      <c r="A4" s="41" t="s">
        <v>278</v>
      </c>
      <c r="B4" s="42"/>
      <c r="C4" s="43"/>
      <c r="D4" s="42"/>
      <c r="E4" s="44"/>
    </row>
    <row r="5" spans="8:12" ht="15">
      <c r="H5" s="37"/>
      <c r="L5" s="84" t="s">
        <v>116</v>
      </c>
    </row>
    <row r="6" spans="1:13" ht="18" customHeight="1">
      <c r="A6" s="306" t="s">
        <v>414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ht="15">
      <c r="H7" s="37"/>
    </row>
    <row r="8" spans="8:13" ht="15.75" thickBot="1">
      <c r="H8" s="29"/>
      <c r="M8" s="82" t="s">
        <v>44</v>
      </c>
    </row>
    <row r="9" spans="1:13" s="48" customFormat="1" ht="15" customHeight="1">
      <c r="A9" s="3"/>
      <c r="B9" s="1"/>
      <c r="C9" s="1"/>
      <c r="D9" s="286" t="s">
        <v>45</v>
      </c>
      <c r="E9" s="286"/>
      <c r="F9" s="286" t="s">
        <v>55</v>
      </c>
      <c r="G9" s="286" t="s">
        <v>415</v>
      </c>
      <c r="H9" s="286" t="s">
        <v>395</v>
      </c>
      <c r="I9" s="294" t="s">
        <v>100</v>
      </c>
      <c r="J9" s="292" t="s">
        <v>326</v>
      </c>
      <c r="K9" s="292" t="s">
        <v>396</v>
      </c>
      <c r="L9" s="304" t="s">
        <v>6</v>
      </c>
      <c r="M9" s="305"/>
    </row>
    <row r="10" spans="1:13" s="48" customFormat="1" ht="56.25" customHeight="1">
      <c r="A10" s="2"/>
      <c r="B10" s="285"/>
      <c r="C10" s="285"/>
      <c r="D10" s="287"/>
      <c r="E10" s="287"/>
      <c r="F10" s="287"/>
      <c r="G10" s="287"/>
      <c r="H10" s="287"/>
      <c r="I10" s="295"/>
      <c r="J10" s="293"/>
      <c r="K10" s="293"/>
      <c r="L10" s="83" t="s">
        <v>174</v>
      </c>
      <c r="M10" s="95" t="s">
        <v>175</v>
      </c>
    </row>
    <row r="11" spans="1:13" s="45" customFormat="1" ht="15" customHeight="1" thickBot="1">
      <c r="A11" s="96">
        <v>0</v>
      </c>
      <c r="B11" s="307">
        <v>1</v>
      </c>
      <c r="C11" s="307"/>
      <c r="D11" s="290">
        <v>2</v>
      </c>
      <c r="E11" s="290"/>
      <c r="F11" s="97">
        <v>3</v>
      </c>
      <c r="G11" s="97">
        <v>4</v>
      </c>
      <c r="H11" s="97">
        <v>5</v>
      </c>
      <c r="I11" s="98" t="s">
        <v>101</v>
      </c>
      <c r="J11" s="99">
        <v>7</v>
      </c>
      <c r="K11" s="99">
        <v>8</v>
      </c>
      <c r="L11" s="100" t="s">
        <v>286</v>
      </c>
      <c r="M11" s="101">
        <v>10</v>
      </c>
    </row>
    <row r="12" spans="1:13" s="48" customFormat="1" ht="15" customHeight="1">
      <c r="A12" s="90" t="s">
        <v>23</v>
      </c>
      <c r="B12" s="91"/>
      <c r="C12" s="92"/>
      <c r="D12" s="291" t="s">
        <v>392</v>
      </c>
      <c r="E12" s="291"/>
      <c r="F12" s="93">
        <v>1</v>
      </c>
      <c r="G12" s="94">
        <f>G13+G16</f>
        <v>3815</v>
      </c>
      <c r="H12" s="94">
        <f>H13+H16</f>
        <v>3977</v>
      </c>
      <c r="I12" s="87">
        <f aca="true" t="shared" si="0" ref="I12:I69">H12/G12</f>
        <v>1.0424639580602884</v>
      </c>
      <c r="J12" s="94">
        <f>J13+J16</f>
        <v>3982</v>
      </c>
      <c r="K12" s="94">
        <f>K13+K16</f>
        <v>3982</v>
      </c>
      <c r="L12" s="85">
        <f>J12/H12</f>
        <v>1.001257229067136</v>
      </c>
      <c r="M12" s="85">
        <f aca="true" t="shared" si="1" ref="M12:M69">K12/J12</f>
        <v>1</v>
      </c>
    </row>
    <row r="13" spans="1:13" ht="15" customHeight="1">
      <c r="A13" s="296"/>
      <c r="B13" s="47">
        <v>1</v>
      </c>
      <c r="C13" s="55"/>
      <c r="D13" s="5" t="s">
        <v>271</v>
      </c>
      <c r="E13" s="5"/>
      <c r="F13" s="49">
        <v>2</v>
      </c>
      <c r="G13" s="51">
        <f>'BVC 2021 anexa 2 '!I11</f>
        <v>3803</v>
      </c>
      <c r="H13" s="51">
        <f>'BVC 2021 anexa 2 '!O11</f>
        <v>3965</v>
      </c>
      <c r="I13" s="87">
        <f t="shared" si="0"/>
        <v>1.0425979489876414</v>
      </c>
      <c r="J13" s="52">
        <f>H13</f>
        <v>3965</v>
      </c>
      <c r="K13" s="52">
        <f>J13</f>
        <v>3965</v>
      </c>
      <c r="L13" s="85">
        <f>J13/H13</f>
        <v>1</v>
      </c>
      <c r="M13" s="85">
        <f t="shared" si="1"/>
        <v>1</v>
      </c>
    </row>
    <row r="14" spans="1:13" ht="15" customHeight="1">
      <c r="A14" s="296"/>
      <c r="B14" s="54"/>
      <c r="C14" s="55"/>
      <c r="D14" s="39" t="s">
        <v>24</v>
      </c>
      <c r="E14" s="34" t="s">
        <v>226</v>
      </c>
      <c r="F14" s="56">
        <v>3</v>
      </c>
      <c r="G14" s="57">
        <f>'BVC 2021 anexa 2 '!I19</f>
        <v>310</v>
      </c>
      <c r="H14" s="57">
        <f>'BVC 2021 anexa 2 '!O19</f>
        <v>310</v>
      </c>
      <c r="I14" s="88">
        <f t="shared" si="0"/>
        <v>1</v>
      </c>
      <c r="J14" s="58">
        <v>300</v>
      </c>
      <c r="K14" s="58">
        <v>300</v>
      </c>
      <c r="L14" s="86">
        <f>J14/H14</f>
        <v>0.967741935483871</v>
      </c>
      <c r="M14" s="86">
        <f t="shared" si="1"/>
        <v>1</v>
      </c>
    </row>
    <row r="15" spans="1:13" ht="15" customHeight="1">
      <c r="A15" s="296"/>
      <c r="B15" s="54"/>
      <c r="C15" s="55"/>
      <c r="D15" s="39" t="s">
        <v>25</v>
      </c>
      <c r="E15" s="34" t="s">
        <v>28</v>
      </c>
      <c r="F15" s="56">
        <v>4</v>
      </c>
      <c r="G15" s="57"/>
      <c r="H15" s="57"/>
      <c r="I15" s="88"/>
      <c r="J15" s="58"/>
      <c r="K15" s="58"/>
      <c r="L15" s="86"/>
      <c r="M15" s="86"/>
    </row>
    <row r="16" spans="1:13" s="48" customFormat="1" ht="15" customHeight="1">
      <c r="A16" s="296"/>
      <c r="B16" s="47">
        <v>2</v>
      </c>
      <c r="C16" s="50"/>
      <c r="D16" s="5" t="s">
        <v>102</v>
      </c>
      <c r="E16" s="5"/>
      <c r="F16" s="49">
        <v>5</v>
      </c>
      <c r="G16" s="51">
        <f>'BVC 2021 anexa 2 '!I31</f>
        <v>12</v>
      </c>
      <c r="H16" s="51">
        <f>'BVC 2021 anexa 2 '!O31</f>
        <v>12</v>
      </c>
      <c r="I16" s="87">
        <f t="shared" si="0"/>
        <v>1</v>
      </c>
      <c r="J16" s="52">
        <v>17</v>
      </c>
      <c r="K16" s="52">
        <v>17</v>
      </c>
      <c r="L16" s="85">
        <f>J16/H16</f>
        <v>1.4166666666666667</v>
      </c>
      <c r="M16" s="85">
        <f t="shared" si="1"/>
        <v>1</v>
      </c>
    </row>
    <row r="17" spans="1:13" s="48" customFormat="1" ht="15" customHeight="1">
      <c r="A17" s="46" t="s">
        <v>13</v>
      </c>
      <c r="B17" s="47"/>
      <c r="C17" s="50"/>
      <c r="D17" s="5" t="s">
        <v>393</v>
      </c>
      <c r="E17" s="5"/>
      <c r="F17" s="49">
        <v>6</v>
      </c>
      <c r="G17" s="51">
        <f>G18+G30</f>
        <v>3489</v>
      </c>
      <c r="H17" s="51">
        <f>H18+H30</f>
        <v>3613.8466625</v>
      </c>
      <c r="I17" s="87">
        <f t="shared" si="0"/>
        <v>1.0357829356549155</v>
      </c>
      <c r="J17" s="51">
        <f>J18+J30</f>
        <v>3613.8466625</v>
      </c>
      <c r="K17" s="51">
        <f>K18+K30</f>
        <v>3613.8466625</v>
      </c>
      <c r="L17" s="85">
        <f aca="true" t="shared" si="2" ref="L17:L24">J17/H17</f>
        <v>1</v>
      </c>
      <c r="M17" s="85">
        <f t="shared" si="1"/>
        <v>1</v>
      </c>
    </row>
    <row r="18" spans="1:13" s="48" customFormat="1" ht="15" customHeight="1">
      <c r="A18" s="296"/>
      <c r="B18" s="47">
        <v>1</v>
      </c>
      <c r="C18" s="50"/>
      <c r="D18" s="5" t="s">
        <v>7</v>
      </c>
      <c r="E18" s="289"/>
      <c r="F18" s="49">
        <v>7</v>
      </c>
      <c r="G18" s="51">
        <f>'BVC 2021 anexa 2 '!I38</f>
        <v>3489</v>
      </c>
      <c r="H18" s="51">
        <f>'BVC 2021 anexa 2 '!O38</f>
        <v>3613.8466625</v>
      </c>
      <c r="I18" s="87">
        <f t="shared" si="0"/>
        <v>1.0357829356549155</v>
      </c>
      <c r="J18" s="51">
        <f>J19+J20+J21+J29</f>
        <v>3613.8466625</v>
      </c>
      <c r="K18" s="51">
        <f>K19+K20+K21+K29</f>
        <v>3613.8466625</v>
      </c>
      <c r="L18" s="85">
        <f t="shared" si="2"/>
        <v>1</v>
      </c>
      <c r="M18" s="85">
        <f t="shared" si="1"/>
        <v>1</v>
      </c>
    </row>
    <row r="19" spans="1:13" ht="15" customHeight="1">
      <c r="A19" s="296"/>
      <c r="B19" s="6"/>
      <c r="C19" s="55" t="s">
        <v>325</v>
      </c>
      <c r="D19" s="4" t="s">
        <v>223</v>
      </c>
      <c r="E19" s="4"/>
      <c r="F19" s="49">
        <v>8</v>
      </c>
      <c r="G19" s="57">
        <f>'BVC 2021 anexa 2 '!I39</f>
        <v>767</v>
      </c>
      <c r="H19" s="57">
        <f>'BVC 2021 anexa 2 '!N39</f>
        <v>839</v>
      </c>
      <c r="I19" s="88">
        <f t="shared" si="0"/>
        <v>1.0938722294654497</v>
      </c>
      <c r="J19" s="58">
        <f>H19</f>
        <v>839</v>
      </c>
      <c r="K19" s="58">
        <f aca="true" t="shared" si="3" ref="K19:K24">J19</f>
        <v>839</v>
      </c>
      <c r="L19" s="86">
        <f t="shared" si="2"/>
        <v>1</v>
      </c>
      <c r="M19" s="86">
        <f t="shared" si="1"/>
        <v>1</v>
      </c>
    </row>
    <row r="20" spans="1:13" ht="15" customHeight="1">
      <c r="A20" s="296"/>
      <c r="B20" s="6"/>
      <c r="C20" s="55" t="s">
        <v>108</v>
      </c>
      <c r="D20" s="4" t="s">
        <v>112</v>
      </c>
      <c r="E20" s="288"/>
      <c r="F20" s="49">
        <v>9</v>
      </c>
      <c r="G20" s="57">
        <f>'BVC 2021 anexa 2 '!I87</f>
        <v>286</v>
      </c>
      <c r="H20" s="57">
        <f>'BVC 2021 anexa 2 '!N87</f>
        <v>286</v>
      </c>
      <c r="I20" s="88">
        <f t="shared" si="0"/>
        <v>1</v>
      </c>
      <c r="J20" s="58">
        <f>H20</f>
        <v>286</v>
      </c>
      <c r="K20" s="58">
        <f t="shared" si="3"/>
        <v>286</v>
      </c>
      <c r="L20" s="86">
        <f t="shared" si="2"/>
        <v>1</v>
      </c>
      <c r="M20" s="86">
        <f t="shared" si="1"/>
        <v>1</v>
      </c>
    </row>
    <row r="21" spans="1:13" ht="15" customHeight="1">
      <c r="A21" s="296"/>
      <c r="B21" s="6"/>
      <c r="C21" s="59" t="s">
        <v>111</v>
      </c>
      <c r="D21" s="4" t="s">
        <v>232</v>
      </c>
      <c r="E21" s="4"/>
      <c r="F21" s="49">
        <v>10</v>
      </c>
      <c r="G21" s="57">
        <f>'BVC 2021 anexa 2 '!I94</f>
        <v>1880</v>
      </c>
      <c r="H21" s="57">
        <f>'BVC 2021 anexa 2 '!N94</f>
        <v>1914.8466624999999</v>
      </c>
      <c r="I21" s="88">
        <f t="shared" si="0"/>
        <v>1.0185354587765956</v>
      </c>
      <c r="J21" s="58">
        <f>J22+J27+J28</f>
        <v>1914.8466624999999</v>
      </c>
      <c r="K21" s="58">
        <f t="shared" si="3"/>
        <v>1914.8466624999999</v>
      </c>
      <c r="L21" s="86">
        <f t="shared" si="2"/>
        <v>1</v>
      </c>
      <c r="M21" s="86">
        <f t="shared" si="1"/>
        <v>1</v>
      </c>
    </row>
    <row r="22" spans="1:13" ht="15" customHeight="1">
      <c r="A22" s="296"/>
      <c r="B22" s="6"/>
      <c r="C22" s="60"/>
      <c r="D22" s="33" t="s">
        <v>230</v>
      </c>
      <c r="E22" s="35" t="s">
        <v>394</v>
      </c>
      <c r="F22" s="49">
        <v>11</v>
      </c>
      <c r="G22" s="57">
        <f>G23+G24</f>
        <v>1585</v>
      </c>
      <c r="H22" s="57">
        <f>H23+H24</f>
        <v>1513.23</v>
      </c>
      <c r="I22" s="88">
        <f t="shared" si="0"/>
        <v>0.9547192429022082</v>
      </c>
      <c r="J22" s="57">
        <f>J23+J24</f>
        <v>1513.23</v>
      </c>
      <c r="K22" s="58">
        <f t="shared" si="3"/>
        <v>1513.23</v>
      </c>
      <c r="L22" s="86">
        <f t="shared" si="2"/>
        <v>1</v>
      </c>
      <c r="M22" s="86">
        <f t="shared" si="1"/>
        <v>1</v>
      </c>
    </row>
    <row r="23" spans="1:13" ht="15" customHeight="1">
      <c r="A23" s="296"/>
      <c r="B23" s="6"/>
      <c r="C23" s="60"/>
      <c r="D23" s="53" t="s">
        <v>141</v>
      </c>
      <c r="E23" s="39" t="s">
        <v>109</v>
      </c>
      <c r="F23" s="49">
        <v>12</v>
      </c>
      <c r="G23" s="57">
        <f>'BVC 2021 anexa 2 '!I96</f>
        <v>1418</v>
      </c>
      <c r="H23" s="57">
        <f>'BVC 2021 anexa 2 '!O96</f>
        <v>1322.385</v>
      </c>
      <c r="I23" s="88">
        <f t="shared" si="0"/>
        <v>0.9325705218617771</v>
      </c>
      <c r="J23" s="58">
        <f>H23</f>
        <v>1322.385</v>
      </c>
      <c r="K23" s="58">
        <f t="shared" si="3"/>
        <v>1322.385</v>
      </c>
      <c r="L23" s="86">
        <f t="shared" si="2"/>
        <v>1</v>
      </c>
      <c r="M23" s="86">
        <f t="shared" si="1"/>
        <v>1</v>
      </c>
    </row>
    <row r="24" spans="1:13" ht="15" customHeight="1">
      <c r="A24" s="296"/>
      <c r="B24" s="6"/>
      <c r="C24" s="60"/>
      <c r="D24" s="53" t="s">
        <v>142</v>
      </c>
      <c r="E24" s="39" t="s">
        <v>151</v>
      </c>
      <c r="F24" s="49">
        <v>13</v>
      </c>
      <c r="G24" s="57">
        <f>'BVC 2021 anexa 2 '!I100</f>
        <v>167</v>
      </c>
      <c r="H24" s="57">
        <f>'BVC 2021 anexa 2 '!O100</f>
        <v>190.84499999999997</v>
      </c>
      <c r="I24" s="88">
        <f t="shared" si="0"/>
        <v>1.1427844311377244</v>
      </c>
      <c r="J24" s="58">
        <f>H24</f>
        <v>190.84499999999997</v>
      </c>
      <c r="K24" s="58">
        <f t="shared" si="3"/>
        <v>190.84499999999997</v>
      </c>
      <c r="L24" s="86">
        <f t="shared" si="2"/>
        <v>1</v>
      </c>
      <c r="M24" s="86">
        <f t="shared" si="1"/>
        <v>1</v>
      </c>
    </row>
    <row r="25" spans="1:13" ht="15" customHeight="1">
      <c r="A25" s="296"/>
      <c r="B25" s="6"/>
      <c r="C25" s="60"/>
      <c r="D25" s="53" t="s">
        <v>143</v>
      </c>
      <c r="E25" s="39" t="s">
        <v>110</v>
      </c>
      <c r="F25" s="49">
        <v>14</v>
      </c>
      <c r="G25" s="57">
        <f>'BVC 2021 anexa 2 '!I108</f>
        <v>0</v>
      </c>
      <c r="H25" s="57">
        <f>'BVC 2021 anexa 2 '!O108</f>
        <v>0</v>
      </c>
      <c r="I25" s="88"/>
      <c r="J25" s="58"/>
      <c r="K25" s="58"/>
      <c r="L25" s="86"/>
      <c r="M25" s="86"/>
    </row>
    <row r="26" spans="1:13" ht="30.75" customHeight="1">
      <c r="A26" s="296"/>
      <c r="B26" s="6"/>
      <c r="C26" s="60"/>
      <c r="D26" s="53"/>
      <c r="E26" s="39" t="s">
        <v>224</v>
      </c>
      <c r="F26" s="49">
        <v>15</v>
      </c>
      <c r="G26" s="57"/>
      <c r="H26" s="57"/>
      <c r="I26" s="88"/>
      <c r="J26" s="58"/>
      <c r="K26" s="58"/>
      <c r="L26" s="86"/>
      <c r="M26" s="86"/>
    </row>
    <row r="27" spans="1:13" ht="48" customHeight="1">
      <c r="A27" s="296"/>
      <c r="B27" s="6"/>
      <c r="C27" s="60"/>
      <c r="D27" s="53" t="s">
        <v>144</v>
      </c>
      <c r="E27" s="39" t="s">
        <v>256</v>
      </c>
      <c r="F27" s="49">
        <v>16</v>
      </c>
      <c r="G27" s="57">
        <f>'BVC 2021 anexa 2 '!I112</f>
        <v>257</v>
      </c>
      <c r="H27" s="57">
        <f>'BVC 2021 anexa 2 '!O112</f>
        <v>362.8</v>
      </c>
      <c r="I27" s="88">
        <f t="shared" si="0"/>
        <v>1.4116731517509729</v>
      </c>
      <c r="J27" s="58">
        <f>H27</f>
        <v>362.8</v>
      </c>
      <c r="K27" s="58">
        <f>J27</f>
        <v>362.8</v>
      </c>
      <c r="L27" s="86">
        <f>J27/H27</f>
        <v>1</v>
      </c>
      <c r="M27" s="86">
        <f t="shared" si="1"/>
        <v>1</v>
      </c>
    </row>
    <row r="28" spans="1:13" ht="15">
      <c r="A28" s="296"/>
      <c r="B28" s="6"/>
      <c r="C28" s="60"/>
      <c r="D28" s="53" t="s">
        <v>145</v>
      </c>
      <c r="E28" s="39" t="s">
        <v>301</v>
      </c>
      <c r="F28" s="49">
        <v>17</v>
      </c>
      <c r="G28" s="57">
        <f>'BVC 2021 anexa 2 '!I121</f>
        <v>38</v>
      </c>
      <c r="H28" s="57">
        <f>'BVC 2021 anexa 2 '!O121</f>
        <v>38.81666249999999</v>
      </c>
      <c r="I28" s="88">
        <f t="shared" si="0"/>
        <v>1.0214911184210524</v>
      </c>
      <c r="J28" s="58">
        <f>H28</f>
        <v>38.81666249999999</v>
      </c>
      <c r="K28" s="58">
        <f>J28</f>
        <v>38.81666249999999</v>
      </c>
      <c r="L28" s="86">
        <f>J28/H28</f>
        <v>1</v>
      </c>
      <c r="M28" s="86">
        <f t="shared" si="1"/>
        <v>1</v>
      </c>
    </row>
    <row r="29" spans="1:13" ht="14.25" customHeight="1">
      <c r="A29" s="296"/>
      <c r="B29" s="6"/>
      <c r="C29" s="55" t="s">
        <v>324</v>
      </c>
      <c r="D29" s="4" t="s">
        <v>248</v>
      </c>
      <c r="E29" s="288"/>
      <c r="F29" s="49">
        <v>18</v>
      </c>
      <c r="G29" s="57">
        <f>'BVC 2021 anexa 2 '!I122</f>
        <v>556</v>
      </c>
      <c r="H29" s="57">
        <f>'BVC 2021 anexa 2 '!O122</f>
        <v>574</v>
      </c>
      <c r="I29" s="88">
        <f t="shared" si="0"/>
        <v>1.0323741007194245</v>
      </c>
      <c r="J29" s="58">
        <f>H29</f>
        <v>574</v>
      </c>
      <c r="K29" s="58">
        <f>J29</f>
        <v>574</v>
      </c>
      <c r="L29" s="86">
        <f>J29/H29</f>
        <v>1</v>
      </c>
      <c r="M29" s="86">
        <f t="shared" si="1"/>
        <v>1</v>
      </c>
    </row>
    <row r="30" spans="1:13" ht="15" customHeight="1">
      <c r="A30" s="296"/>
      <c r="B30" s="47">
        <v>2</v>
      </c>
      <c r="C30" s="50"/>
      <c r="D30" s="5" t="s">
        <v>103</v>
      </c>
      <c r="E30" s="5"/>
      <c r="F30" s="49">
        <v>19</v>
      </c>
      <c r="G30" s="51">
        <f>'BVC 2021 anexa 2 '!I139</f>
        <v>0</v>
      </c>
      <c r="H30" s="51">
        <f>'BVC 2021 anexa 2 '!O139</f>
        <v>0</v>
      </c>
      <c r="I30" s="87"/>
      <c r="J30" s="52"/>
      <c r="K30" s="52"/>
      <c r="L30" s="85"/>
      <c r="M30" s="85"/>
    </row>
    <row r="31" spans="1:13" ht="30" customHeight="1">
      <c r="A31" s="46" t="s">
        <v>16</v>
      </c>
      <c r="B31" s="47"/>
      <c r="C31" s="50"/>
      <c r="D31" s="5" t="s">
        <v>334</v>
      </c>
      <c r="E31" s="5"/>
      <c r="F31" s="49">
        <v>20</v>
      </c>
      <c r="G31" s="51">
        <f>G12-G17</f>
        <v>326</v>
      </c>
      <c r="H31" s="51">
        <f>H12-H17</f>
        <v>363.1533374999999</v>
      </c>
      <c r="I31" s="87">
        <f t="shared" si="0"/>
        <v>1.113967292944785</v>
      </c>
      <c r="J31" s="51">
        <f>J12-J17</f>
        <v>368.1533374999999</v>
      </c>
      <c r="K31" s="51">
        <f>K12-K17</f>
        <v>368.1533374999999</v>
      </c>
      <c r="L31" s="85">
        <f>J31/H31</f>
        <v>1.0137682887190869</v>
      </c>
      <c r="M31" s="85">
        <f t="shared" si="1"/>
        <v>1</v>
      </c>
    </row>
    <row r="32" spans="1:13" ht="15.75" customHeight="1">
      <c r="A32" s="46" t="s">
        <v>17</v>
      </c>
      <c r="B32" s="47">
        <v>1</v>
      </c>
      <c r="C32" s="50"/>
      <c r="D32" s="5" t="s">
        <v>335</v>
      </c>
      <c r="E32" s="5"/>
      <c r="F32" s="49">
        <v>21</v>
      </c>
      <c r="G32" s="51">
        <f>'BVC 2021 anexa 2 '!H150</f>
        <v>52.160000000000004</v>
      </c>
      <c r="H32" s="51">
        <f>'BVC 2021 anexa 2 '!O150</f>
        <v>58.10453400000002</v>
      </c>
      <c r="I32" s="87">
        <f t="shared" si="0"/>
        <v>1.1139672929447857</v>
      </c>
      <c r="J32" s="52">
        <f>J31*16%</f>
        <v>58.904533999999984</v>
      </c>
      <c r="K32" s="52">
        <f>K31*16%</f>
        <v>58.904533999999984</v>
      </c>
      <c r="L32" s="85">
        <f>J32/H32</f>
        <v>1.0137682887190862</v>
      </c>
      <c r="M32" s="85">
        <f t="shared" si="1"/>
        <v>1</v>
      </c>
    </row>
    <row r="33" spans="1:13" ht="15.75" customHeight="1">
      <c r="A33" s="46"/>
      <c r="B33" s="47">
        <v>2</v>
      </c>
      <c r="C33" s="50"/>
      <c r="D33" s="5" t="s">
        <v>336</v>
      </c>
      <c r="E33" s="5"/>
      <c r="F33" s="49">
        <v>22</v>
      </c>
      <c r="G33" s="51"/>
      <c r="H33" s="51"/>
      <c r="I33" s="87"/>
      <c r="J33" s="52"/>
      <c r="K33" s="52"/>
      <c r="L33" s="85"/>
      <c r="M33" s="85"/>
    </row>
    <row r="34" spans="1:13" ht="30.75" customHeight="1">
      <c r="A34" s="46"/>
      <c r="B34" s="47">
        <v>3</v>
      </c>
      <c r="C34" s="50"/>
      <c r="D34" s="302" t="s">
        <v>337</v>
      </c>
      <c r="E34" s="303"/>
      <c r="F34" s="49">
        <v>23</v>
      </c>
      <c r="G34" s="51"/>
      <c r="H34" s="51"/>
      <c r="I34" s="87"/>
      <c r="J34" s="52"/>
      <c r="K34" s="52"/>
      <c r="L34" s="85"/>
      <c r="M34" s="85"/>
    </row>
    <row r="35" spans="1:13" ht="15.75" customHeight="1">
      <c r="A35" s="46"/>
      <c r="B35" s="47">
        <v>4</v>
      </c>
      <c r="C35" s="50"/>
      <c r="D35" s="302" t="s">
        <v>338</v>
      </c>
      <c r="E35" s="303"/>
      <c r="F35" s="49">
        <v>24</v>
      </c>
      <c r="G35" s="51"/>
      <c r="H35" s="51"/>
      <c r="I35" s="87"/>
      <c r="J35" s="52"/>
      <c r="K35" s="52"/>
      <c r="L35" s="85"/>
      <c r="M35" s="85"/>
    </row>
    <row r="36" spans="1:13" ht="30" customHeight="1">
      <c r="A36" s="46"/>
      <c r="B36" s="47">
        <v>5</v>
      </c>
      <c r="C36" s="50"/>
      <c r="D36" s="302" t="s">
        <v>339</v>
      </c>
      <c r="E36" s="303"/>
      <c r="F36" s="49">
        <v>25</v>
      </c>
      <c r="G36" s="51"/>
      <c r="H36" s="51"/>
      <c r="I36" s="87"/>
      <c r="J36" s="52"/>
      <c r="K36" s="52"/>
      <c r="L36" s="85"/>
      <c r="M36" s="85"/>
    </row>
    <row r="37" spans="1:13" s="11" customFormat="1" ht="45" customHeight="1">
      <c r="A37" s="46" t="s">
        <v>18</v>
      </c>
      <c r="B37" s="47"/>
      <c r="C37" s="50"/>
      <c r="D37" s="5" t="s">
        <v>340</v>
      </c>
      <c r="E37" s="5"/>
      <c r="F37" s="49">
        <v>26</v>
      </c>
      <c r="G37" s="51">
        <f>G31-G32-G33+G34-G35-G36</f>
        <v>273.84</v>
      </c>
      <c r="H37" s="51">
        <f>H31-H32-H33+H34-H35-H36</f>
        <v>305.0488034999999</v>
      </c>
      <c r="I37" s="87">
        <f t="shared" si="0"/>
        <v>1.113967292944785</v>
      </c>
      <c r="J37" s="51">
        <f>J31-J32-J33+J34-J35-J36</f>
        <v>309.2488034999999</v>
      </c>
      <c r="K37" s="51">
        <f>K31-K32-K33+K34-K35-K36</f>
        <v>309.2488034999999</v>
      </c>
      <c r="L37" s="85">
        <f>J37/H37</f>
        <v>1.0137682887190869</v>
      </c>
      <c r="M37" s="85">
        <f t="shared" si="1"/>
        <v>1</v>
      </c>
    </row>
    <row r="38" spans="1:15" ht="15.75" customHeight="1">
      <c r="A38" s="296"/>
      <c r="B38" s="54">
        <v>1</v>
      </c>
      <c r="C38" s="55"/>
      <c r="D38" s="4" t="s">
        <v>57</v>
      </c>
      <c r="E38" s="4"/>
      <c r="F38" s="49">
        <v>27</v>
      </c>
      <c r="G38" s="57"/>
      <c r="H38" s="57"/>
      <c r="I38" s="88"/>
      <c r="J38" s="57"/>
      <c r="K38" s="57"/>
      <c r="L38" s="86"/>
      <c r="M38" s="86"/>
      <c r="O38" s="61"/>
    </row>
    <row r="39" spans="1:13" ht="27.75" customHeight="1">
      <c r="A39" s="296"/>
      <c r="B39" s="54">
        <v>2</v>
      </c>
      <c r="C39" s="55"/>
      <c r="D39" s="4" t="s">
        <v>58</v>
      </c>
      <c r="E39" s="4"/>
      <c r="F39" s="49">
        <v>28</v>
      </c>
      <c r="G39" s="57"/>
      <c r="H39" s="57"/>
      <c r="I39" s="88"/>
      <c r="J39" s="58"/>
      <c r="K39" s="58"/>
      <c r="L39" s="86"/>
      <c r="M39" s="86"/>
    </row>
    <row r="40" spans="1:13" ht="15.75" customHeight="1">
      <c r="A40" s="296"/>
      <c r="B40" s="54">
        <v>3</v>
      </c>
      <c r="C40" s="55"/>
      <c r="D40" s="4" t="s">
        <v>59</v>
      </c>
      <c r="E40" s="4"/>
      <c r="F40" s="49">
        <v>29</v>
      </c>
      <c r="G40" s="57"/>
      <c r="H40" s="57"/>
      <c r="I40" s="88"/>
      <c r="J40" s="58"/>
      <c r="K40" s="58"/>
      <c r="L40" s="86"/>
      <c r="M40" s="86"/>
    </row>
    <row r="41" spans="1:13" ht="87" customHeight="1">
      <c r="A41" s="296"/>
      <c r="B41" s="54">
        <v>4</v>
      </c>
      <c r="C41" s="55"/>
      <c r="D41" s="4" t="s">
        <v>231</v>
      </c>
      <c r="E41" s="300"/>
      <c r="F41" s="49">
        <v>30</v>
      </c>
      <c r="G41" s="57"/>
      <c r="H41" s="57"/>
      <c r="I41" s="88"/>
      <c r="J41" s="58"/>
      <c r="K41" s="58"/>
      <c r="L41" s="86"/>
      <c r="M41" s="86"/>
    </row>
    <row r="42" spans="1:13" ht="16.5" customHeight="1">
      <c r="A42" s="296"/>
      <c r="B42" s="54">
        <v>5</v>
      </c>
      <c r="C42" s="55"/>
      <c r="D42" s="4" t="s">
        <v>60</v>
      </c>
      <c r="E42" s="4"/>
      <c r="F42" s="49">
        <v>31</v>
      </c>
      <c r="G42" s="57"/>
      <c r="H42" s="57"/>
      <c r="I42" s="88"/>
      <c r="J42" s="58"/>
      <c r="K42" s="58"/>
      <c r="L42" s="86"/>
      <c r="M42" s="86"/>
    </row>
    <row r="43" spans="1:13" ht="27.75" customHeight="1">
      <c r="A43" s="296"/>
      <c r="B43" s="54">
        <v>6</v>
      </c>
      <c r="C43" s="55"/>
      <c r="D43" s="4" t="s">
        <v>341</v>
      </c>
      <c r="E43" s="4"/>
      <c r="F43" s="49">
        <v>32</v>
      </c>
      <c r="G43" s="57">
        <f>G37-G38-G39-G40-G41-G42</f>
        <v>273.84</v>
      </c>
      <c r="H43" s="57">
        <f>H37-H38-H39-H40-H41-H42</f>
        <v>305.0488034999999</v>
      </c>
      <c r="I43" s="88">
        <f t="shared" si="0"/>
        <v>1.113967292944785</v>
      </c>
      <c r="J43" s="57">
        <f>J37-J38-J39-J40-J41-J42</f>
        <v>309.2488034999999</v>
      </c>
      <c r="K43" s="57">
        <f>K37-K38-K39-K40-K41-K42</f>
        <v>309.2488034999999</v>
      </c>
      <c r="L43" s="86">
        <f>J43/H43</f>
        <v>1.0137682887190869</v>
      </c>
      <c r="M43" s="86">
        <f t="shared" si="1"/>
        <v>1</v>
      </c>
    </row>
    <row r="44" spans="1:13" ht="60" customHeight="1">
      <c r="A44" s="296"/>
      <c r="B44" s="54">
        <v>7</v>
      </c>
      <c r="C44" s="55"/>
      <c r="D44" s="4" t="s">
        <v>257</v>
      </c>
      <c r="E44" s="4"/>
      <c r="F44" s="49">
        <v>33</v>
      </c>
      <c r="G44" s="57">
        <f>G37*10%</f>
        <v>27.384</v>
      </c>
      <c r="H44" s="57">
        <f>H37*10%</f>
        <v>30.504880349999993</v>
      </c>
      <c r="I44" s="88">
        <f t="shared" si="0"/>
        <v>1.113967292944785</v>
      </c>
      <c r="J44" s="57">
        <f>J37*10%</f>
        <v>30.92488034999999</v>
      </c>
      <c r="K44" s="57">
        <f>K37*10%</f>
        <v>30.92488034999999</v>
      </c>
      <c r="L44" s="86">
        <f>J44/H44</f>
        <v>1.0137682887190869</v>
      </c>
      <c r="M44" s="86">
        <f t="shared" si="1"/>
        <v>1</v>
      </c>
    </row>
    <row r="45" spans="1:13" ht="77.25" customHeight="1">
      <c r="A45" s="296"/>
      <c r="B45" s="54">
        <v>8</v>
      </c>
      <c r="C45" s="55"/>
      <c r="D45" s="4" t="s">
        <v>104</v>
      </c>
      <c r="E45" s="4"/>
      <c r="F45" s="49">
        <v>34</v>
      </c>
      <c r="G45" s="57">
        <f>G37*50%</f>
        <v>136.92</v>
      </c>
      <c r="H45" s="57">
        <f>H37*50%</f>
        <v>152.52440174999995</v>
      </c>
      <c r="I45" s="88">
        <f t="shared" si="0"/>
        <v>1.113967292944785</v>
      </c>
      <c r="J45" s="57">
        <f>J37*50%</f>
        <v>154.62440174999995</v>
      </c>
      <c r="K45" s="57">
        <f>K37*50%</f>
        <v>154.62440174999995</v>
      </c>
      <c r="L45" s="86">
        <f>J45/H45</f>
        <v>1.0137682887190869</v>
      </c>
      <c r="M45" s="86">
        <f t="shared" si="1"/>
        <v>1</v>
      </c>
    </row>
    <row r="46" spans="1:13" ht="17.25" customHeight="1">
      <c r="A46" s="296"/>
      <c r="B46" s="54"/>
      <c r="C46" s="55" t="s">
        <v>24</v>
      </c>
      <c r="D46" s="4" t="s">
        <v>258</v>
      </c>
      <c r="E46" s="4"/>
      <c r="F46" s="49">
        <v>35</v>
      </c>
      <c r="G46" s="57"/>
      <c r="H46" s="57"/>
      <c r="I46" s="88"/>
      <c r="J46" s="58"/>
      <c r="K46" s="58"/>
      <c r="L46" s="86"/>
      <c r="M46" s="86"/>
    </row>
    <row r="47" spans="1:13" ht="17.25" customHeight="1">
      <c r="A47" s="296"/>
      <c r="B47" s="54"/>
      <c r="C47" s="55" t="s">
        <v>25</v>
      </c>
      <c r="D47" s="4" t="s">
        <v>342</v>
      </c>
      <c r="E47" s="4"/>
      <c r="F47" s="49">
        <v>36</v>
      </c>
      <c r="G47" s="57">
        <f>G45</f>
        <v>136.92</v>
      </c>
      <c r="H47" s="57">
        <f>H45</f>
        <v>152.52440174999995</v>
      </c>
      <c r="I47" s="88">
        <f t="shared" si="0"/>
        <v>1.113967292944785</v>
      </c>
      <c r="J47" s="57">
        <f>J45</f>
        <v>154.62440174999995</v>
      </c>
      <c r="K47" s="57">
        <f>K45</f>
        <v>154.62440174999995</v>
      </c>
      <c r="L47" s="86">
        <f>J47/H47</f>
        <v>1.0137682887190869</v>
      </c>
      <c r="M47" s="86">
        <f t="shared" si="1"/>
        <v>1</v>
      </c>
    </row>
    <row r="48" spans="1:13" ht="14.25" customHeight="1">
      <c r="A48" s="296"/>
      <c r="B48" s="54"/>
      <c r="C48" s="55" t="s">
        <v>27</v>
      </c>
      <c r="D48" s="4" t="s">
        <v>233</v>
      </c>
      <c r="E48" s="4"/>
      <c r="F48" s="49">
        <v>37</v>
      </c>
      <c r="G48" s="57"/>
      <c r="H48" s="57"/>
      <c r="I48" s="88"/>
      <c r="J48" s="58"/>
      <c r="K48" s="58"/>
      <c r="L48" s="86"/>
      <c r="M48" s="86"/>
    </row>
    <row r="49" spans="1:16" ht="45.75" customHeight="1">
      <c r="A49" s="296"/>
      <c r="B49" s="54">
        <v>9</v>
      </c>
      <c r="C49" s="55"/>
      <c r="D49" s="4" t="s">
        <v>343</v>
      </c>
      <c r="E49" s="4"/>
      <c r="F49" s="49">
        <v>38</v>
      </c>
      <c r="G49" s="57">
        <f>G37-G38-G44-G45</f>
        <v>109.53599999999997</v>
      </c>
      <c r="H49" s="57">
        <f>H37-H38-H44-H45</f>
        <v>122.01952139999995</v>
      </c>
      <c r="I49" s="88">
        <f t="shared" si="0"/>
        <v>1.113967292944785</v>
      </c>
      <c r="J49" s="57">
        <f>J37-J38-J44-J45</f>
        <v>123.69952139999998</v>
      </c>
      <c r="K49" s="57">
        <f>K37-K38-K44-K45</f>
        <v>123.69952139999998</v>
      </c>
      <c r="L49" s="86">
        <f>J49/H49</f>
        <v>1.013768288719087</v>
      </c>
      <c r="M49" s="86">
        <f t="shared" si="1"/>
        <v>1</v>
      </c>
      <c r="P49" s="61"/>
    </row>
    <row r="50" spans="1:13" ht="20.25" customHeight="1">
      <c r="A50" s="53" t="s">
        <v>19</v>
      </c>
      <c r="B50" s="54"/>
      <c r="C50" s="55"/>
      <c r="D50" s="4" t="s">
        <v>8</v>
      </c>
      <c r="E50" s="4"/>
      <c r="F50" s="49">
        <v>39</v>
      </c>
      <c r="G50" s="57"/>
      <c r="H50" s="57"/>
      <c r="I50" s="88"/>
      <c r="J50" s="58"/>
      <c r="K50" s="58"/>
      <c r="L50" s="86"/>
      <c r="M50" s="86"/>
    </row>
    <row r="51" spans="1:13" ht="29.25" customHeight="1">
      <c r="A51" s="53" t="s">
        <v>20</v>
      </c>
      <c r="B51" s="54"/>
      <c r="C51" s="55"/>
      <c r="D51" s="4" t="s">
        <v>113</v>
      </c>
      <c r="E51" s="4"/>
      <c r="F51" s="49">
        <v>40</v>
      </c>
      <c r="G51" s="57"/>
      <c r="H51" s="57"/>
      <c r="I51" s="88"/>
      <c r="J51" s="58"/>
      <c r="K51" s="58"/>
      <c r="L51" s="86"/>
      <c r="M51" s="86"/>
    </row>
    <row r="52" spans="1:13" ht="15.75" customHeight="1">
      <c r="A52" s="53"/>
      <c r="B52" s="54"/>
      <c r="C52" s="55" t="s">
        <v>24</v>
      </c>
      <c r="D52" s="4" t="s">
        <v>34</v>
      </c>
      <c r="E52" s="4"/>
      <c r="F52" s="49">
        <v>41</v>
      </c>
      <c r="G52" s="57"/>
      <c r="H52" s="57"/>
      <c r="I52" s="88"/>
      <c r="J52" s="58"/>
      <c r="K52" s="58"/>
      <c r="L52" s="86"/>
      <c r="M52" s="86"/>
    </row>
    <row r="53" spans="1:13" ht="15.75" customHeight="1">
      <c r="A53" s="53"/>
      <c r="B53" s="54"/>
      <c r="C53" s="55" t="s">
        <v>25</v>
      </c>
      <c r="D53" s="4" t="s">
        <v>114</v>
      </c>
      <c r="E53" s="4"/>
      <c r="F53" s="49">
        <v>42</v>
      </c>
      <c r="G53" s="57"/>
      <c r="H53" s="57"/>
      <c r="I53" s="88"/>
      <c r="J53" s="58"/>
      <c r="K53" s="58"/>
      <c r="L53" s="86"/>
      <c r="M53" s="86"/>
    </row>
    <row r="54" spans="1:13" ht="15.75" customHeight="1">
      <c r="A54" s="53"/>
      <c r="B54" s="54"/>
      <c r="C54" s="55" t="s">
        <v>27</v>
      </c>
      <c r="D54" s="4" t="s">
        <v>115</v>
      </c>
      <c r="E54" s="4"/>
      <c r="F54" s="49">
        <v>43</v>
      </c>
      <c r="G54" s="57"/>
      <c r="H54" s="57"/>
      <c r="I54" s="88"/>
      <c r="J54" s="58"/>
      <c r="K54" s="58"/>
      <c r="L54" s="86"/>
      <c r="M54" s="86"/>
    </row>
    <row r="55" spans="1:13" ht="15.75" customHeight="1">
      <c r="A55" s="53"/>
      <c r="B55" s="54"/>
      <c r="C55" s="55" t="s">
        <v>29</v>
      </c>
      <c r="D55" s="4" t="s">
        <v>42</v>
      </c>
      <c r="E55" s="4"/>
      <c r="F55" s="49">
        <v>44</v>
      </c>
      <c r="G55" s="57"/>
      <c r="H55" s="57"/>
      <c r="I55" s="88"/>
      <c r="J55" s="58"/>
      <c r="K55" s="58"/>
      <c r="L55" s="86"/>
      <c r="M55" s="86"/>
    </row>
    <row r="56" spans="1:13" ht="15.75" customHeight="1">
      <c r="A56" s="53"/>
      <c r="B56" s="54"/>
      <c r="C56" s="55" t="s">
        <v>30</v>
      </c>
      <c r="D56" s="4" t="s">
        <v>43</v>
      </c>
      <c r="E56" s="4"/>
      <c r="F56" s="49">
        <v>45</v>
      </c>
      <c r="G56" s="57"/>
      <c r="H56" s="57"/>
      <c r="I56" s="88"/>
      <c r="J56" s="58"/>
      <c r="K56" s="58"/>
      <c r="L56" s="86"/>
      <c r="M56" s="86"/>
    </row>
    <row r="57" spans="1:13" ht="30" customHeight="1">
      <c r="A57" s="53" t="s">
        <v>21</v>
      </c>
      <c r="B57" s="54"/>
      <c r="C57" s="55"/>
      <c r="D57" s="4" t="s">
        <v>9</v>
      </c>
      <c r="E57" s="4"/>
      <c r="F57" s="49">
        <v>46</v>
      </c>
      <c r="G57" s="57">
        <f>'Anexa 4'!E11</f>
        <v>1506</v>
      </c>
      <c r="H57" s="57">
        <f>'Anexa 4'!G11</f>
        <v>1503.0195214</v>
      </c>
      <c r="I57" s="88">
        <f t="shared" si="0"/>
        <v>0.9980209305444887</v>
      </c>
      <c r="J57" s="58">
        <f>'Anexa 4'!H11</f>
        <v>2513.6995214</v>
      </c>
      <c r="K57" s="58">
        <f>'Anexa 4'!I11</f>
        <v>3313.6995214</v>
      </c>
      <c r="L57" s="86">
        <f>J57/H57</f>
        <v>1.672433049344957</v>
      </c>
      <c r="M57" s="86">
        <f t="shared" si="1"/>
        <v>1.3182560179485738</v>
      </c>
    </row>
    <row r="58" spans="1:13" ht="15.75" customHeight="1">
      <c r="A58" s="53"/>
      <c r="B58" s="54">
        <v>1</v>
      </c>
      <c r="C58" s="55"/>
      <c r="D58" s="4" t="s">
        <v>10</v>
      </c>
      <c r="E58" s="4"/>
      <c r="F58" s="49">
        <v>47</v>
      </c>
      <c r="G58" s="57"/>
      <c r="H58" s="57"/>
      <c r="I58" s="88"/>
      <c r="J58" s="58"/>
      <c r="K58" s="58"/>
      <c r="L58" s="86"/>
      <c r="M58" s="86"/>
    </row>
    <row r="59" spans="1:13" ht="29.25" customHeight="1">
      <c r="A59" s="53"/>
      <c r="B59" s="54"/>
      <c r="C59" s="55"/>
      <c r="D59" s="39"/>
      <c r="E59" s="39" t="s">
        <v>225</v>
      </c>
      <c r="F59" s="49">
        <v>48</v>
      </c>
      <c r="G59" s="57"/>
      <c r="H59" s="57"/>
      <c r="I59" s="88"/>
      <c r="J59" s="58"/>
      <c r="K59" s="58"/>
      <c r="L59" s="86"/>
      <c r="M59" s="86"/>
    </row>
    <row r="60" spans="1:13" ht="15.75" customHeight="1">
      <c r="A60" s="53" t="s">
        <v>22</v>
      </c>
      <c r="B60" s="54"/>
      <c r="C60" s="55"/>
      <c r="D60" s="4" t="s">
        <v>105</v>
      </c>
      <c r="E60" s="4"/>
      <c r="F60" s="49">
        <v>49</v>
      </c>
      <c r="G60" s="57">
        <f>'Anexa 4'!E22</f>
        <v>269</v>
      </c>
      <c r="H60" s="57">
        <f>'Anexa 4'!G22</f>
        <v>546</v>
      </c>
      <c r="I60" s="88">
        <f t="shared" si="0"/>
        <v>2.029739776951673</v>
      </c>
      <c r="J60" s="58">
        <f>'Anexa 4'!H22</f>
        <v>2050</v>
      </c>
      <c r="K60" s="58">
        <f>'Anexa 4'!I22</f>
        <v>2550</v>
      </c>
      <c r="L60" s="86">
        <f>J60/H60</f>
        <v>3.7545787545787546</v>
      </c>
      <c r="M60" s="86">
        <f t="shared" si="1"/>
        <v>1.2439024390243902</v>
      </c>
    </row>
    <row r="61" spans="1:13" ht="15" customHeight="1">
      <c r="A61" s="53" t="s">
        <v>61</v>
      </c>
      <c r="B61" s="54"/>
      <c r="C61" s="55"/>
      <c r="D61" s="4" t="s">
        <v>11</v>
      </c>
      <c r="E61" s="4"/>
      <c r="F61" s="49"/>
      <c r="G61" s="57"/>
      <c r="H61" s="57"/>
      <c r="I61" s="88"/>
      <c r="J61" s="58"/>
      <c r="K61" s="58"/>
      <c r="L61" s="86"/>
      <c r="M61" s="86"/>
    </row>
    <row r="62" spans="1:13" ht="18.75" customHeight="1">
      <c r="A62" s="296"/>
      <c r="B62" s="54">
        <v>1</v>
      </c>
      <c r="C62" s="55"/>
      <c r="D62" s="4" t="s">
        <v>98</v>
      </c>
      <c r="E62" s="4"/>
      <c r="F62" s="49">
        <v>50</v>
      </c>
      <c r="G62" s="57">
        <f>'BVC 2021 anexa 2 '!J161</f>
        <v>28</v>
      </c>
      <c r="H62" s="57">
        <f>'BVC 2021 anexa 2 '!O161</f>
        <v>28</v>
      </c>
      <c r="I62" s="88">
        <f t="shared" si="0"/>
        <v>1</v>
      </c>
      <c r="J62" s="58">
        <v>31</v>
      </c>
      <c r="K62" s="58">
        <v>31</v>
      </c>
      <c r="L62" s="86">
        <f>J62/H62</f>
        <v>1.1071428571428572</v>
      </c>
      <c r="M62" s="86">
        <f t="shared" si="1"/>
        <v>1</v>
      </c>
    </row>
    <row r="63" spans="1:13" ht="15.75" customHeight="1">
      <c r="A63" s="296"/>
      <c r="B63" s="54">
        <v>2</v>
      </c>
      <c r="C63" s="55"/>
      <c r="D63" s="4" t="s">
        <v>12</v>
      </c>
      <c r="E63" s="4"/>
      <c r="F63" s="49">
        <v>51</v>
      </c>
      <c r="G63" s="57">
        <f>'BVC 2021 anexa 2 '!J162</f>
        <v>28</v>
      </c>
      <c r="H63" s="57">
        <f>'BVC 2021 anexa 2 '!N162</f>
        <v>27</v>
      </c>
      <c r="I63" s="88">
        <f t="shared" si="0"/>
        <v>0.9642857142857143</v>
      </c>
      <c r="J63" s="58">
        <v>31</v>
      </c>
      <c r="K63" s="58">
        <v>31</v>
      </c>
      <c r="L63" s="86">
        <f>J63/H63</f>
        <v>1.1481481481481481</v>
      </c>
      <c r="M63" s="86">
        <f t="shared" si="1"/>
        <v>1</v>
      </c>
    </row>
    <row r="64" spans="1:13" ht="42" customHeight="1">
      <c r="A64" s="296"/>
      <c r="B64" s="54">
        <v>3</v>
      </c>
      <c r="C64" s="55"/>
      <c r="D64" s="4" t="s">
        <v>417</v>
      </c>
      <c r="E64" s="4"/>
      <c r="F64" s="49">
        <v>52</v>
      </c>
      <c r="G64" s="57">
        <f>'BVC 2021 anexa 2 '!J163</f>
        <v>4717.261904761905</v>
      </c>
      <c r="H64" s="57">
        <f>'BVC 2021 anexa 2 '!N163</f>
        <v>4670.4629629629635</v>
      </c>
      <c r="I64" s="88">
        <f t="shared" si="0"/>
        <v>0.9900792148615494</v>
      </c>
      <c r="J64" s="57">
        <f>H64</f>
        <v>4670.4629629629635</v>
      </c>
      <c r="K64" s="57">
        <f>J64</f>
        <v>4670.4629629629635</v>
      </c>
      <c r="L64" s="86">
        <f>J64/H64</f>
        <v>1</v>
      </c>
      <c r="M64" s="86">
        <f t="shared" si="1"/>
        <v>1</v>
      </c>
    </row>
    <row r="65" spans="1:13" ht="57" customHeight="1">
      <c r="A65" s="296"/>
      <c r="B65" s="54">
        <v>4</v>
      </c>
      <c r="C65" s="55"/>
      <c r="D65" s="4" t="s">
        <v>418</v>
      </c>
      <c r="E65" s="4"/>
      <c r="F65" s="49">
        <v>53</v>
      </c>
      <c r="G65" s="57">
        <f>'BVC 2021 anexa 2 '!J164</f>
        <v>4642.857142857143</v>
      </c>
      <c r="H65" s="57">
        <f>'BVC 2021 anexa 2 '!N164</f>
        <v>4547.006172839507</v>
      </c>
      <c r="I65" s="88">
        <f t="shared" si="0"/>
        <v>0.979355175688509</v>
      </c>
      <c r="J65" s="57">
        <f>H65</f>
        <v>4547.006172839507</v>
      </c>
      <c r="K65" s="57">
        <f>J65</f>
        <v>4547.006172839507</v>
      </c>
      <c r="L65" s="86">
        <f>J65/H65</f>
        <v>1</v>
      </c>
      <c r="M65" s="86">
        <f t="shared" si="1"/>
        <v>1</v>
      </c>
    </row>
    <row r="66" spans="1:13" ht="27.75" customHeight="1">
      <c r="A66" s="296"/>
      <c r="B66" s="54">
        <v>5</v>
      </c>
      <c r="C66" s="55"/>
      <c r="D66" s="4" t="s">
        <v>344</v>
      </c>
      <c r="E66" s="4"/>
      <c r="F66" s="49">
        <v>54</v>
      </c>
      <c r="G66" s="57">
        <f>G13/G63</f>
        <v>135.82142857142858</v>
      </c>
      <c r="H66" s="57">
        <f>H13/H63</f>
        <v>146.85185185185185</v>
      </c>
      <c r="I66" s="88">
        <f t="shared" si="0"/>
        <v>1.0812126878390353</v>
      </c>
      <c r="J66" s="57">
        <f>J13/J63</f>
        <v>127.90322580645162</v>
      </c>
      <c r="K66" s="57">
        <f>K13/K63</f>
        <v>127.90322580645162</v>
      </c>
      <c r="L66" s="86">
        <f>J66/H66</f>
        <v>0.8709677419354839</v>
      </c>
      <c r="M66" s="86">
        <f t="shared" si="1"/>
        <v>1</v>
      </c>
    </row>
    <row r="67" spans="1:13" ht="42" customHeight="1">
      <c r="A67" s="296"/>
      <c r="B67" s="54">
        <v>6</v>
      </c>
      <c r="C67" s="55"/>
      <c r="D67" s="4" t="s">
        <v>302</v>
      </c>
      <c r="E67" s="4"/>
      <c r="F67" s="49">
        <v>55</v>
      </c>
      <c r="G67" s="57"/>
      <c r="H67" s="57"/>
      <c r="I67" s="88"/>
      <c r="J67" s="58"/>
      <c r="K67" s="58"/>
      <c r="L67" s="86"/>
      <c r="M67" s="86"/>
    </row>
    <row r="68" spans="1:13" ht="27.75" customHeight="1">
      <c r="A68" s="296"/>
      <c r="B68" s="54">
        <v>7</v>
      </c>
      <c r="C68" s="55"/>
      <c r="D68" s="4" t="s">
        <v>303</v>
      </c>
      <c r="E68" s="4"/>
      <c r="F68" s="49">
        <v>56</v>
      </c>
      <c r="G68" s="57"/>
      <c r="H68" s="57"/>
      <c r="I68" s="88"/>
      <c r="J68" s="58"/>
      <c r="K68" s="58"/>
      <c r="L68" s="86"/>
      <c r="M68" s="86"/>
    </row>
    <row r="69" spans="1:13" ht="27.75" customHeight="1">
      <c r="A69" s="296"/>
      <c r="B69" s="54">
        <v>8</v>
      </c>
      <c r="C69" s="55"/>
      <c r="D69" s="4" t="s">
        <v>345</v>
      </c>
      <c r="E69" s="4"/>
      <c r="F69" s="49">
        <v>57</v>
      </c>
      <c r="G69" s="57">
        <f>(G17/G12)*1000</f>
        <v>914.5478374836173</v>
      </c>
      <c r="H69" s="57">
        <f>(H17/H12)*1000</f>
        <v>908.6866136535077</v>
      </c>
      <c r="I69" s="88">
        <f t="shared" si="0"/>
        <v>0.9935911238429728</v>
      </c>
      <c r="J69" s="57">
        <f>(J17/J12)*1000</f>
        <v>907.5456209191361</v>
      </c>
      <c r="K69" s="57">
        <f>(K17/K12)*1000</f>
        <v>907.5456209191361</v>
      </c>
      <c r="L69" s="86">
        <f>J69/H69</f>
        <v>0.9987443495730788</v>
      </c>
      <c r="M69" s="86">
        <f t="shared" si="1"/>
        <v>1</v>
      </c>
    </row>
    <row r="70" spans="1:13" ht="15.75" customHeight="1">
      <c r="A70" s="296"/>
      <c r="B70" s="54">
        <v>9</v>
      </c>
      <c r="C70" s="55"/>
      <c r="D70" s="4" t="s">
        <v>237</v>
      </c>
      <c r="E70" s="4"/>
      <c r="F70" s="49">
        <v>58</v>
      </c>
      <c r="G70" s="57"/>
      <c r="H70" s="57">
        <v>0</v>
      </c>
      <c r="I70" s="88"/>
      <c r="J70" s="58"/>
      <c r="K70" s="58"/>
      <c r="L70" s="86"/>
      <c r="M70" s="86"/>
    </row>
    <row r="71" spans="1:13" ht="15.75" customHeight="1">
      <c r="A71" s="296"/>
      <c r="B71" s="54">
        <v>10</v>
      </c>
      <c r="C71" s="55"/>
      <c r="D71" s="4" t="s">
        <v>238</v>
      </c>
      <c r="E71" s="4"/>
      <c r="F71" s="49">
        <v>59</v>
      </c>
      <c r="G71" s="57">
        <v>992</v>
      </c>
      <c r="H71" s="57">
        <v>992</v>
      </c>
      <c r="I71" s="87"/>
      <c r="J71" s="58"/>
      <c r="K71" s="58"/>
      <c r="L71" s="86"/>
      <c r="M71" s="86"/>
    </row>
    <row r="72" spans="4:8" ht="15.75" customHeight="1">
      <c r="D72" s="40"/>
      <c r="E72" s="301"/>
      <c r="F72" s="301"/>
      <c r="G72" s="301"/>
      <c r="H72" s="301"/>
    </row>
    <row r="73" spans="4:8" ht="15.75" customHeight="1">
      <c r="D73" s="40"/>
      <c r="E73" s="40"/>
      <c r="H73" s="29"/>
    </row>
    <row r="74" spans="5:8" ht="15">
      <c r="E74" s="11" t="s">
        <v>281</v>
      </c>
      <c r="H74" s="29" t="s">
        <v>282</v>
      </c>
    </row>
    <row r="75" spans="5:8" ht="15">
      <c r="E75" s="11" t="s">
        <v>322</v>
      </c>
      <c r="H75" s="29" t="s">
        <v>283</v>
      </c>
    </row>
    <row r="76" spans="5:9" ht="12" customHeight="1">
      <c r="E76" s="299"/>
      <c r="F76" s="299"/>
      <c r="G76" s="299"/>
      <c r="H76" s="299"/>
      <c r="I76" s="299"/>
    </row>
    <row r="77" ht="15">
      <c r="H77" s="37"/>
    </row>
    <row r="78" ht="15">
      <c r="H78" s="37"/>
    </row>
    <row r="79" spans="1:9" ht="15">
      <c r="A79" s="297"/>
      <c r="B79" s="297"/>
      <c r="C79" s="298"/>
      <c r="D79" s="298"/>
      <c r="E79" s="298"/>
      <c r="F79" s="298"/>
      <c r="G79" s="298"/>
      <c r="H79" s="298"/>
      <c r="I79" s="298"/>
    </row>
    <row r="80" ht="15">
      <c r="H80" s="37"/>
    </row>
    <row r="81" ht="15">
      <c r="H81" s="37"/>
    </row>
    <row r="82" ht="15">
      <c r="H82" s="37"/>
    </row>
    <row r="83" ht="15">
      <c r="H83" s="37"/>
    </row>
    <row r="84" ht="15">
      <c r="H84" s="37"/>
    </row>
    <row r="85" ht="15">
      <c r="H85" s="37"/>
    </row>
    <row r="86" ht="15">
      <c r="H86" s="37"/>
    </row>
    <row r="87" ht="15">
      <c r="H87" s="37"/>
    </row>
    <row r="88" ht="15">
      <c r="H88" s="37"/>
    </row>
    <row r="89" ht="15">
      <c r="H89" s="37"/>
    </row>
    <row r="90" ht="15">
      <c r="H90" s="37"/>
    </row>
    <row r="91" ht="15">
      <c r="H91" s="37"/>
    </row>
    <row r="92" ht="15">
      <c r="H92" s="37"/>
    </row>
    <row r="93" ht="15">
      <c r="H93" s="37"/>
    </row>
    <row r="94" ht="15">
      <c r="H94" s="37"/>
    </row>
    <row r="95" ht="15">
      <c r="H95" s="37"/>
    </row>
    <row r="96" ht="15">
      <c r="H96" s="37"/>
    </row>
    <row r="97" ht="15">
      <c r="H97" s="37"/>
    </row>
    <row r="98" ht="15">
      <c r="H98" s="37"/>
    </row>
    <row r="99" ht="15">
      <c r="H99" s="37"/>
    </row>
    <row r="100" ht="15">
      <c r="H100" s="37"/>
    </row>
    <row r="101" ht="15">
      <c r="H101" s="37"/>
    </row>
    <row r="102" ht="15">
      <c r="H102" s="37"/>
    </row>
    <row r="103" ht="15">
      <c r="H103" s="37"/>
    </row>
    <row r="104" ht="15">
      <c r="H104" s="37"/>
    </row>
    <row r="105" ht="15">
      <c r="H105" s="37"/>
    </row>
    <row r="106" ht="15">
      <c r="H106" s="37"/>
    </row>
    <row r="107" ht="15">
      <c r="H107" s="37"/>
    </row>
    <row r="108" ht="15">
      <c r="H108" s="37"/>
    </row>
    <row r="109" ht="15">
      <c r="H109" s="37"/>
    </row>
    <row r="110" ht="15">
      <c r="H110" s="37"/>
    </row>
    <row r="111" ht="15">
      <c r="H111" s="37"/>
    </row>
    <row r="112" ht="15">
      <c r="H112" s="37"/>
    </row>
    <row r="113" ht="15">
      <c r="H113" s="37"/>
    </row>
    <row r="114" ht="15">
      <c r="H114" s="37"/>
    </row>
    <row r="115" ht="15">
      <c r="H115" s="37"/>
    </row>
    <row r="116" ht="15">
      <c r="H116" s="37"/>
    </row>
    <row r="117" ht="15">
      <c r="H117" s="37"/>
    </row>
    <row r="118" ht="15">
      <c r="H118" s="37"/>
    </row>
    <row r="119" ht="15">
      <c r="H119" s="37"/>
    </row>
    <row r="120" ht="15">
      <c r="H120" s="37"/>
    </row>
    <row r="121" ht="15">
      <c r="H121" s="37"/>
    </row>
    <row r="122" ht="15">
      <c r="H122" s="37"/>
    </row>
    <row r="123" ht="15">
      <c r="H123" s="37"/>
    </row>
    <row r="124" ht="15">
      <c r="H124" s="37"/>
    </row>
    <row r="125" ht="15">
      <c r="H125" s="37"/>
    </row>
    <row r="126" ht="15">
      <c r="H126" s="37"/>
    </row>
    <row r="127" ht="15">
      <c r="H127" s="37"/>
    </row>
    <row r="128" ht="15">
      <c r="H128" s="37"/>
    </row>
    <row r="129" ht="15">
      <c r="H129" s="37"/>
    </row>
    <row r="130" ht="15">
      <c r="H130" s="37"/>
    </row>
    <row r="131" ht="15">
      <c r="H131" s="37"/>
    </row>
    <row r="132" ht="15">
      <c r="H132" s="37"/>
    </row>
    <row r="133" ht="15">
      <c r="H133" s="37"/>
    </row>
    <row r="134" ht="15">
      <c r="H134" s="37"/>
    </row>
    <row r="135" ht="15">
      <c r="H135" s="37"/>
    </row>
    <row r="136" ht="15">
      <c r="H136" s="37"/>
    </row>
    <row r="137" ht="15">
      <c r="H137" s="37"/>
    </row>
    <row r="138" ht="15">
      <c r="H138" s="37"/>
    </row>
    <row r="139" ht="15">
      <c r="H139" s="37"/>
    </row>
    <row r="140" ht="15">
      <c r="H140" s="37"/>
    </row>
    <row r="141" ht="15">
      <c r="H141" s="37"/>
    </row>
    <row r="142" ht="15">
      <c r="H142" s="37"/>
    </row>
    <row r="143" ht="15">
      <c r="H143" s="37"/>
    </row>
    <row r="144" ht="15">
      <c r="H144" s="37"/>
    </row>
    <row r="145" ht="15">
      <c r="H145" s="37"/>
    </row>
    <row r="146" ht="15">
      <c r="H146" s="37"/>
    </row>
    <row r="147" ht="15">
      <c r="H147" s="37"/>
    </row>
    <row r="148" ht="15">
      <c r="H148" s="37"/>
    </row>
    <row r="149" ht="15">
      <c r="H149" s="37"/>
    </row>
    <row r="150" ht="15">
      <c r="H150" s="37"/>
    </row>
    <row r="151" ht="15">
      <c r="H151" s="37"/>
    </row>
    <row r="152" ht="15">
      <c r="H152" s="37"/>
    </row>
    <row r="153" ht="15">
      <c r="H153" s="37"/>
    </row>
    <row r="154" ht="15">
      <c r="H154" s="37"/>
    </row>
    <row r="155" ht="15">
      <c r="H155" s="37"/>
    </row>
    <row r="156" ht="15">
      <c r="H156" s="37"/>
    </row>
    <row r="157" ht="15">
      <c r="H157" s="37"/>
    </row>
    <row r="158" ht="15">
      <c r="H158" s="37"/>
    </row>
    <row r="159" ht="15">
      <c r="H159" s="37"/>
    </row>
    <row r="160" ht="15">
      <c r="H160" s="37"/>
    </row>
    <row r="161" ht="15">
      <c r="H161" s="37"/>
    </row>
    <row r="162" ht="15">
      <c r="H162" s="37"/>
    </row>
    <row r="163" ht="15">
      <c r="H163" s="37"/>
    </row>
    <row r="164" ht="15">
      <c r="H164" s="37"/>
    </row>
    <row r="165" ht="15">
      <c r="H165" s="37"/>
    </row>
    <row r="166" ht="15">
      <c r="H166" s="37"/>
    </row>
    <row r="167" ht="15">
      <c r="H167" s="37"/>
    </row>
    <row r="168" ht="15">
      <c r="H168" s="37"/>
    </row>
    <row r="169" ht="15">
      <c r="H169" s="37"/>
    </row>
    <row r="170" ht="15">
      <c r="H170" s="37"/>
    </row>
    <row r="171" ht="15">
      <c r="H171" s="37"/>
    </row>
    <row r="172" ht="15">
      <c r="H172" s="37"/>
    </row>
    <row r="173" ht="15">
      <c r="H173" s="37"/>
    </row>
    <row r="174" ht="15">
      <c r="H174" s="37"/>
    </row>
    <row r="175" ht="15">
      <c r="H175" s="37"/>
    </row>
    <row r="176" ht="15">
      <c r="H176" s="37"/>
    </row>
    <row r="177" ht="15">
      <c r="H177" s="37"/>
    </row>
    <row r="178" ht="15">
      <c r="H178" s="37"/>
    </row>
    <row r="179" ht="15">
      <c r="H179" s="37"/>
    </row>
    <row r="180" ht="15">
      <c r="H180" s="37"/>
    </row>
    <row r="181" ht="15">
      <c r="H181" s="37"/>
    </row>
    <row r="182" ht="15">
      <c r="H182" s="37"/>
    </row>
    <row r="183" ht="15">
      <c r="H183" s="37"/>
    </row>
    <row r="184" ht="15">
      <c r="H184" s="37"/>
    </row>
    <row r="185" ht="15">
      <c r="H185" s="37"/>
    </row>
    <row r="186" ht="15">
      <c r="H186" s="37"/>
    </row>
    <row r="187" ht="15">
      <c r="H187" s="37"/>
    </row>
    <row r="188" ht="15">
      <c r="H188" s="37"/>
    </row>
    <row r="189" ht="15">
      <c r="H189" s="37"/>
    </row>
    <row r="190" ht="15">
      <c r="H190" s="37"/>
    </row>
    <row r="191" ht="15">
      <c r="H191" s="37"/>
    </row>
    <row r="192" ht="15">
      <c r="H192" s="37"/>
    </row>
    <row r="193" ht="15">
      <c r="H193" s="37"/>
    </row>
    <row r="194" ht="15">
      <c r="H194" s="37"/>
    </row>
    <row r="195" ht="15">
      <c r="H195" s="37"/>
    </row>
    <row r="196" ht="15">
      <c r="H196" s="37"/>
    </row>
    <row r="197" ht="15">
      <c r="H197" s="37"/>
    </row>
    <row r="198" ht="15">
      <c r="H198" s="37"/>
    </row>
    <row r="199" ht="15">
      <c r="H199" s="37"/>
    </row>
    <row r="200" ht="15">
      <c r="H200" s="37"/>
    </row>
    <row r="201" ht="15">
      <c r="H201" s="37"/>
    </row>
    <row r="202" ht="15">
      <c r="H202" s="37"/>
    </row>
    <row r="203" ht="15">
      <c r="H203" s="37"/>
    </row>
    <row r="204" ht="15">
      <c r="H204" s="37"/>
    </row>
    <row r="205" ht="15">
      <c r="H205" s="37"/>
    </row>
    <row r="206" ht="15">
      <c r="H206" s="37"/>
    </row>
    <row r="207" ht="15">
      <c r="H207" s="37"/>
    </row>
    <row r="208" ht="15">
      <c r="H208" s="37"/>
    </row>
    <row r="209" ht="15">
      <c r="H209" s="37"/>
    </row>
    <row r="210" ht="15">
      <c r="H210" s="37"/>
    </row>
    <row r="211" ht="15">
      <c r="H211" s="37"/>
    </row>
    <row r="212" ht="15">
      <c r="H212" s="37"/>
    </row>
    <row r="213" ht="15">
      <c r="H213" s="37"/>
    </row>
    <row r="214" ht="15">
      <c r="H214" s="37"/>
    </row>
    <row r="215" ht="15">
      <c r="H215" s="37"/>
    </row>
    <row r="216" ht="15">
      <c r="H216" s="37"/>
    </row>
    <row r="217" ht="15">
      <c r="H217" s="37"/>
    </row>
    <row r="218" ht="15">
      <c r="H218" s="37"/>
    </row>
    <row r="219" ht="15">
      <c r="H219" s="37"/>
    </row>
    <row r="220" ht="15">
      <c r="H220" s="37"/>
    </row>
    <row r="221" ht="15">
      <c r="H221" s="37"/>
    </row>
    <row r="222" ht="15">
      <c r="H222" s="37"/>
    </row>
    <row r="223" ht="15">
      <c r="H223" s="37"/>
    </row>
    <row r="224" ht="15">
      <c r="H224" s="37"/>
    </row>
    <row r="225" ht="15">
      <c r="H225" s="37"/>
    </row>
    <row r="226" ht="15">
      <c r="H226" s="37"/>
    </row>
    <row r="227" ht="15">
      <c r="H227" s="37"/>
    </row>
    <row r="228" ht="15">
      <c r="H228" s="37"/>
    </row>
    <row r="229" ht="15">
      <c r="H229" s="37"/>
    </row>
    <row r="230" ht="15">
      <c r="H230" s="37"/>
    </row>
    <row r="231" ht="15">
      <c r="H231" s="37"/>
    </row>
    <row r="232" ht="15">
      <c r="H232" s="37"/>
    </row>
    <row r="233" ht="15">
      <c r="H233" s="37"/>
    </row>
    <row r="234" ht="15">
      <c r="H234" s="37"/>
    </row>
    <row r="235" ht="15">
      <c r="H235" s="37"/>
    </row>
    <row r="236" ht="15">
      <c r="H236" s="37"/>
    </row>
    <row r="237" ht="15">
      <c r="H237" s="37"/>
    </row>
    <row r="238" ht="15">
      <c r="H238" s="37"/>
    </row>
    <row r="239" ht="15">
      <c r="H239" s="37"/>
    </row>
    <row r="240" ht="15">
      <c r="H240" s="37"/>
    </row>
    <row r="241" ht="15">
      <c r="H241" s="37"/>
    </row>
    <row r="242" ht="15">
      <c r="H242" s="37"/>
    </row>
    <row r="243" ht="15">
      <c r="H243" s="37"/>
    </row>
    <row r="244" ht="15">
      <c r="H244" s="37"/>
    </row>
    <row r="245" ht="15">
      <c r="H245" s="37"/>
    </row>
    <row r="246" ht="15">
      <c r="H246" s="37"/>
    </row>
    <row r="247" ht="15">
      <c r="H247" s="37"/>
    </row>
    <row r="248" ht="15">
      <c r="H248" s="37"/>
    </row>
    <row r="249" ht="15">
      <c r="H249" s="37"/>
    </row>
    <row r="250" ht="15">
      <c r="H250" s="37"/>
    </row>
    <row r="251" ht="15">
      <c r="H251" s="37"/>
    </row>
    <row r="252" ht="15">
      <c r="H252" s="37"/>
    </row>
    <row r="253" ht="15">
      <c r="H253" s="37"/>
    </row>
    <row r="254" ht="15">
      <c r="H254" s="37"/>
    </row>
    <row r="255" ht="15">
      <c r="H255" s="37"/>
    </row>
    <row r="256" ht="15">
      <c r="H256" s="37"/>
    </row>
    <row r="257" ht="15">
      <c r="H257" s="37"/>
    </row>
    <row r="258" ht="15">
      <c r="H258" s="37"/>
    </row>
    <row r="259" ht="15">
      <c r="H259" s="37"/>
    </row>
    <row r="260" ht="15">
      <c r="H260" s="37"/>
    </row>
    <row r="261" ht="15">
      <c r="H261" s="37"/>
    </row>
    <row r="262" ht="15">
      <c r="H262" s="37"/>
    </row>
    <row r="263" ht="15">
      <c r="H263" s="37"/>
    </row>
    <row r="264" ht="15">
      <c r="H264" s="37"/>
    </row>
    <row r="265" ht="15">
      <c r="H265" s="37"/>
    </row>
    <row r="266" ht="15">
      <c r="H266" s="37"/>
    </row>
    <row r="267" ht="15">
      <c r="H267" s="37"/>
    </row>
    <row r="268" ht="15">
      <c r="H268" s="37"/>
    </row>
    <row r="269" ht="15">
      <c r="H269" s="37"/>
    </row>
    <row r="270" ht="15">
      <c r="H270" s="37"/>
    </row>
    <row r="271" ht="15">
      <c r="H271" s="37"/>
    </row>
    <row r="272" ht="15">
      <c r="H272" s="37"/>
    </row>
    <row r="273" ht="15">
      <c r="H273" s="37"/>
    </row>
    <row r="274" ht="15">
      <c r="H274" s="37"/>
    </row>
    <row r="275" ht="15">
      <c r="H275" s="37"/>
    </row>
    <row r="276" ht="15">
      <c r="H276" s="37"/>
    </row>
    <row r="277" ht="15">
      <c r="H277" s="37"/>
    </row>
    <row r="278" ht="15">
      <c r="H278" s="37"/>
    </row>
    <row r="279" ht="15">
      <c r="H279" s="37"/>
    </row>
    <row r="280" ht="15">
      <c r="H280" s="37"/>
    </row>
    <row r="281" ht="15">
      <c r="H281" s="37"/>
    </row>
    <row r="282" ht="15">
      <c r="H282" s="37"/>
    </row>
    <row r="283" ht="15">
      <c r="H283" s="37"/>
    </row>
    <row r="284" ht="15">
      <c r="H284" s="37"/>
    </row>
    <row r="285" ht="15">
      <c r="H285" s="37"/>
    </row>
    <row r="286" ht="15">
      <c r="H286" s="37"/>
    </row>
    <row r="287" ht="15">
      <c r="H287" s="37"/>
    </row>
    <row r="288" ht="15">
      <c r="H288" s="37"/>
    </row>
    <row r="289" ht="15">
      <c r="H289" s="37"/>
    </row>
    <row r="290" ht="15">
      <c r="H290" s="37"/>
    </row>
    <row r="291" ht="15">
      <c r="H291" s="37"/>
    </row>
    <row r="292" ht="15">
      <c r="H292" s="37"/>
    </row>
    <row r="293" ht="15">
      <c r="H293" s="37"/>
    </row>
    <row r="294" ht="15">
      <c r="H294" s="37"/>
    </row>
    <row r="295" ht="15">
      <c r="H295" s="37"/>
    </row>
    <row r="296" ht="15">
      <c r="H296" s="37"/>
    </row>
    <row r="297" ht="15">
      <c r="H297" s="37"/>
    </row>
    <row r="298" ht="15">
      <c r="H298" s="37"/>
    </row>
    <row r="299" ht="15">
      <c r="H299" s="37"/>
    </row>
    <row r="300" ht="15">
      <c r="H300" s="37"/>
    </row>
    <row r="301" ht="15">
      <c r="H301" s="37"/>
    </row>
    <row r="302" ht="15">
      <c r="H302" s="37"/>
    </row>
    <row r="303" ht="15">
      <c r="H303" s="37"/>
    </row>
    <row r="304" ht="15">
      <c r="H304" s="37"/>
    </row>
    <row r="305" ht="15">
      <c r="H305" s="37"/>
    </row>
    <row r="306" ht="15">
      <c r="H306" s="37"/>
    </row>
    <row r="307" ht="15">
      <c r="H307" s="37"/>
    </row>
    <row r="308" ht="15">
      <c r="H308" s="37"/>
    </row>
    <row r="309" ht="15">
      <c r="H309" s="37"/>
    </row>
    <row r="310" ht="15">
      <c r="H310" s="37"/>
    </row>
    <row r="311" ht="15">
      <c r="H311" s="37"/>
    </row>
    <row r="312" ht="15">
      <c r="H312" s="37"/>
    </row>
    <row r="313" ht="15">
      <c r="H313" s="37"/>
    </row>
    <row r="314" ht="15">
      <c r="H314" s="37"/>
    </row>
    <row r="315" ht="15">
      <c r="H315" s="37"/>
    </row>
    <row r="316" ht="15">
      <c r="H316" s="37"/>
    </row>
    <row r="317" ht="15">
      <c r="H317" s="37"/>
    </row>
    <row r="318" ht="15">
      <c r="H318" s="37"/>
    </row>
    <row r="319" ht="15">
      <c r="H319" s="37"/>
    </row>
    <row r="320" ht="15">
      <c r="H320" s="37"/>
    </row>
    <row r="321" ht="15">
      <c r="H321" s="37"/>
    </row>
    <row r="322" ht="15">
      <c r="H322" s="37"/>
    </row>
    <row r="323" ht="15">
      <c r="H323" s="37"/>
    </row>
    <row r="324" ht="15">
      <c r="H324" s="37"/>
    </row>
    <row r="325" ht="15">
      <c r="H325" s="37"/>
    </row>
    <row r="326" ht="15">
      <c r="H326" s="37"/>
    </row>
    <row r="327" ht="15">
      <c r="H327" s="37"/>
    </row>
    <row r="328" ht="15">
      <c r="H328" s="37"/>
    </row>
    <row r="329" ht="15">
      <c r="H329" s="37"/>
    </row>
    <row r="330" ht="15">
      <c r="H330" s="37"/>
    </row>
    <row r="331" ht="15">
      <c r="H331" s="37"/>
    </row>
    <row r="332" ht="15">
      <c r="H332" s="37"/>
    </row>
    <row r="333" ht="15">
      <c r="H333" s="37"/>
    </row>
    <row r="334" ht="15">
      <c r="H334" s="37"/>
    </row>
    <row r="335" ht="15">
      <c r="H335" s="37"/>
    </row>
    <row r="336" ht="15">
      <c r="H336" s="37"/>
    </row>
    <row r="337" ht="15">
      <c r="H337" s="37"/>
    </row>
    <row r="338" ht="15">
      <c r="H338" s="37"/>
    </row>
    <row r="339" ht="15">
      <c r="H339" s="37"/>
    </row>
    <row r="340" ht="15">
      <c r="H340" s="37"/>
    </row>
    <row r="341" ht="15">
      <c r="H341" s="37"/>
    </row>
    <row r="342" ht="15">
      <c r="H342" s="37"/>
    </row>
    <row r="343" ht="15">
      <c r="H343" s="37"/>
    </row>
    <row r="344" ht="15">
      <c r="H344" s="37"/>
    </row>
    <row r="345" ht="15">
      <c r="H345" s="37"/>
    </row>
    <row r="346" ht="15">
      <c r="H346" s="37"/>
    </row>
    <row r="347" ht="15">
      <c r="H347" s="37"/>
    </row>
    <row r="348" ht="15">
      <c r="H348" s="37"/>
    </row>
    <row r="349" ht="15">
      <c r="H349" s="37"/>
    </row>
    <row r="350" ht="15">
      <c r="H350" s="37"/>
    </row>
    <row r="351" ht="15">
      <c r="H351" s="37"/>
    </row>
    <row r="352" ht="15">
      <c r="H352" s="37"/>
    </row>
    <row r="353" ht="15">
      <c r="H353" s="37"/>
    </row>
    <row r="354" ht="15">
      <c r="H354" s="37"/>
    </row>
    <row r="355" ht="15">
      <c r="H355" s="37"/>
    </row>
    <row r="356" ht="15">
      <c r="H356" s="37"/>
    </row>
    <row r="357" ht="15">
      <c r="H357" s="37"/>
    </row>
    <row r="358" ht="15">
      <c r="H358" s="37"/>
    </row>
    <row r="359" ht="15">
      <c r="H359" s="37"/>
    </row>
    <row r="360" ht="15">
      <c r="H360" s="37"/>
    </row>
    <row r="361" ht="15">
      <c r="H361" s="37"/>
    </row>
    <row r="362" ht="15">
      <c r="H362" s="37"/>
    </row>
    <row r="363" ht="15">
      <c r="H363" s="37"/>
    </row>
    <row r="364" ht="15">
      <c r="H364" s="37"/>
    </row>
    <row r="365" ht="15">
      <c r="H365" s="37"/>
    </row>
    <row r="366" ht="15">
      <c r="H366" s="37"/>
    </row>
    <row r="367" ht="15">
      <c r="H367" s="37"/>
    </row>
    <row r="368" ht="15">
      <c r="H368" s="37"/>
    </row>
    <row r="369" ht="15">
      <c r="H369" s="37"/>
    </row>
    <row r="370" ht="15">
      <c r="H370" s="37"/>
    </row>
    <row r="371" ht="15">
      <c r="H371" s="37"/>
    </row>
    <row r="372" ht="15">
      <c r="H372" s="37"/>
    </row>
    <row r="373" ht="15">
      <c r="H373" s="37"/>
    </row>
    <row r="374" ht="15">
      <c r="H374" s="37"/>
    </row>
    <row r="375" ht="15">
      <c r="H375" s="37"/>
    </row>
    <row r="376" ht="15">
      <c r="H376" s="37"/>
    </row>
    <row r="377" ht="15">
      <c r="H377" s="37"/>
    </row>
    <row r="378" ht="15">
      <c r="H378" s="37"/>
    </row>
    <row r="379" ht="15">
      <c r="H379" s="37"/>
    </row>
    <row r="380" ht="15">
      <c r="H380" s="37"/>
    </row>
    <row r="381" ht="15">
      <c r="H381" s="37"/>
    </row>
    <row r="382" ht="15">
      <c r="H382" s="37"/>
    </row>
    <row r="383" ht="15">
      <c r="H383" s="37"/>
    </row>
    <row r="384" ht="15">
      <c r="H384" s="37"/>
    </row>
    <row r="385" ht="15">
      <c r="H385" s="37"/>
    </row>
    <row r="386" ht="15">
      <c r="H386" s="37"/>
    </row>
    <row r="387" ht="15">
      <c r="H387" s="37"/>
    </row>
    <row r="388" ht="15">
      <c r="H388" s="37"/>
    </row>
    <row r="389" ht="15">
      <c r="H389" s="37"/>
    </row>
    <row r="390" ht="15">
      <c r="H390" s="37"/>
    </row>
    <row r="391" ht="15">
      <c r="H391" s="37"/>
    </row>
    <row r="392" ht="15">
      <c r="H392" s="37"/>
    </row>
    <row r="393" ht="15">
      <c r="H393" s="37"/>
    </row>
    <row r="394" ht="15">
      <c r="H394" s="37"/>
    </row>
    <row r="395" ht="15">
      <c r="H395" s="37"/>
    </row>
    <row r="396" ht="15">
      <c r="H396" s="37"/>
    </row>
    <row r="397" ht="15">
      <c r="H397" s="37"/>
    </row>
    <row r="398" ht="15">
      <c r="H398" s="37"/>
    </row>
    <row r="399" ht="15">
      <c r="H399" s="37"/>
    </row>
    <row r="400" ht="15">
      <c r="H400" s="37"/>
    </row>
    <row r="401" ht="15">
      <c r="H401" s="37"/>
    </row>
    <row r="402" ht="15">
      <c r="H402" s="37"/>
    </row>
    <row r="403" ht="15">
      <c r="H403" s="37"/>
    </row>
    <row r="404" ht="15">
      <c r="H404" s="37"/>
    </row>
    <row r="405" ht="15">
      <c r="H405" s="37"/>
    </row>
    <row r="406" ht="15">
      <c r="H406" s="37"/>
    </row>
    <row r="407" ht="15">
      <c r="H407" s="37"/>
    </row>
    <row r="408" ht="15">
      <c r="H408" s="37"/>
    </row>
    <row r="409" ht="15">
      <c r="H409" s="37"/>
    </row>
    <row r="410" ht="15">
      <c r="H410" s="37"/>
    </row>
    <row r="411" ht="15">
      <c r="H411" s="37"/>
    </row>
    <row r="412" ht="15">
      <c r="H412" s="37"/>
    </row>
    <row r="413" ht="15">
      <c r="H413" s="37"/>
    </row>
    <row r="414" ht="15">
      <c r="H414" s="37"/>
    </row>
    <row r="415" ht="15">
      <c r="H415" s="37"/>
    </row>
    <row r="416" ht="15">
      <c r="H416" s="37"/>
    </row>
    <row r="417" ht="15">
      <c r="H417" s="37"/>
    </row>
    <row r="418" ht="15">
      <c r="H418" s="37"/>
    </row>
    <row r="419" ht="15">
      <c r="H419" s="37"/>
    </row>
    <row r="420" ht="15">
      <c r="H420" s="37"/>
    </row>
    <row r="421" ht="15">
      <c r="H421" s="37"/>
    </row>
    <row r="422" ht="15">
      <c r="H422" s="37"/>
    </row>
    <row r="423" ht="15">
      <c r="H423" s="37"/>
    </row>
    <row r="424" ht="15">
      <c r="H424" s="37"/>
    </row>
    <row r="425" ht="15">
      <c r="H425" s="37"/>
    </row>
    <row r="426" ht="15">
      <c r="H426" s="37"/>
    </row>
    <row r="427" ht="15">
      <c r="H427" s="37"/>
    </row>
    <row r="428" ht="15">
      <c r="H428" s="37"/>
    </row>
    <row r="429" ht="15">
      <c r="H429" s="37"/>
    </row>
    <row r="430" ht="15">
      <c r="H430" s="37"/>
    </row>
    <row r="431" ht="15">
      <c r="H431" s="37"/>
    </row>
    <row r="432" ht="15">
      <c r="H432" s="37"/>
    </row>
    <row r="433" ht="15">
      <c r="H433" s="37"/>
    </row>
    <row r="434" ht="15">
      <c r="H434" s="37"/>
    </row>
    <row r="435" ht="15">
      <c r="H435" s="37"/>
    </row>
    <row r="436" ht="15">
      <c r="H436" s="37"/>
    </row>
    <row r="437" ht="15">
      <c r="H437" s="37"/>
    </row>
    <row r="438" ht="15">
      <c r="H438" s="37"/>
    </row>
    <row r="439" ht="15">
      <c r="H439" s="37"/>
    </row>
    <row r="440" ht="15">
      <c r="H440" s="37"/>
    </row>
    <row r="441" ht="15">
      <c r="H441" s="37"/>
    </row>
    <row r="442" ht="15">
      <c r="H442" s="37"/>
    </row>
    <row r="443" ht="15">
      <c r="H443" s="37"/>
    </row>
    <row r="444" ht="15">
      <c r="H444" s="37"/>
    </row>
    <row r="445" ht="15">
      <c r="H445" s="37"/>
    </row>
    <row r="446" ht="15">
      <c r="H446" s="37"/>
    </row>
    <row r="447" ht="15">
      <c r="H447" s="37"/>
    </row>
    <row r="448" ht="15">
      <c r="H448" s="37"/>
    </row>
    <row r="449" ht="15">
      <c r="H449" s="37"/>
    </row>
    <row r="450" ht="15">
      <c r="H450" s="37"/>
    </row>
    <row r="451" ht="15">
      <c r="H451" s="37"/>
    </row>
    <row r="452" ht="15">
      <c r="H452" s="37"/>
    </row>
    <row r="453" ht="15">
      <c r="H453" s="37"/>
    </row>
    <row r="454" ht="15">
      <c r="H454" s="37"/>
    </row>
    <row r="455" ht="15">
      <c r="H455" s="37"/>
    </row>
    <row r="456" ht="15">
      <c r="H456" s="37"/>
    </row>
    <row r="457" ht="15">
      <c r="H457" s="37"/>
    </row>
    <row r="458" ht="15">
      <c r="H458" s="37"/>
    </row>
    <row r="459" ht="15">
      <c r="H459" s="37"/>
    </row>
    <row r="460" ht="15">
      <c r="H460" s="37"/>
    </row>
    <row r="461" ht="15">
      <c r="H461" s="37"/>
    </row>
    <row r="462" ht="15">
      <c r="H462" s="37"/>
    </row>
    <row r="463" ht="15">
      <c r="H463" s="37"/>
    </row>
    <row r="464" ht="15">
      <c r="H464" s="37"/>
    </row>
    <row r="465" ht="15">
      <c r="H465" s="37"/>
    </row>
    <row r="466" ht="15">
      <c r="H466" s="37"/>
    </row>
    <row r="467" ht="15">
      <c r="H467" s="37"/>
    </row>
    <row r="468" ht="15">
      <c r="H468" s="37"/>
    </row>
    <row r="469" ht="15">
      <c r="H469" s="37"/>
    </row>
    <row r="470" ht="15">
      <c r="H470" s="37"/>
    </row>
    <row r="471" ht="15">
      <c r="H471" s="37"/>
    </row>
    <row r="472" ht="15">
      <c r="H472" s="37"/>
    </row>
    <row r="473" ht="15">
      <c r="H473" s="37"/>
    </row>
    <row r="474" ht="15">
      <c r="H474" s="37"/>
    </row>
    <row r="475" ht="15">
      <c r="H475" s="37"/>
    </row>
    <row r="476" ht="15">
      <c r="H476" s="37"/>
    </row>
    <row r="477" ht="15">
      <c r="H477" s="37"/>
    </row>
    <row r="478" ht="15">
      <c r="H478" s="37"/>
    </row>
    <row r="479" ht="15">
      <c r="H479" s="37"/>
    </row>
    <row r="480" ht="15">
      <c r="H480" s="37"/>
    </row>
    <row r="481" ht="15">
      <c r="H481" s="37"/>
    </row>
    <row r="482" ht="15">
      <c r="H482" s="37"/>
    </row>
    <row r="483" ht="15">
      <c r="H483" s="37"/>
    </row>
    <row r="484" ht="15">
      <c r="H484" s="37"/>
    </row>
    <row r="485" ht="15">
      <c r="H485" s="37"/>
    </row>
    <row r="486" ht="15">
      <c r="H486" s="37"/>
    </row>
    <row r="487" ht="15">
      <c r="H487" s="37"/>
    </row>
    <row r="488" ht="15">
      <c r="H488" s="37"/>
    </row>
    <row r="489" ht="15">
      <c r="H489" s="37"/>
    </row>
    <row r="490" ht="15">
      <c r="H490" s="37"/>
    </row>
    <row r="491" ht="15">
      <c r="H491" s="37"/>
    </row>
    <row r="492" ht="15">
      <c r="H492" s="37"/>
    </row>
    <row r="493" ht="15">
      <c r="H493" s="37"/>
    </row>
    <row r="494" ht="15">
      <c r="H494" s="37"/>
    </row>
    <row r="495" ht="15">
      <c r="H495" s="37"/>
    </row>
    <row r="496" ht="15">
      <c r="H496" s="37"/>
    </row>
    <row r="497" ht="15">
      <c r="H497" s="37"/>
    </row>
    <row r="498" ht="15">
      <c r="H498" s="37"/>
    </row>
    <row r="499" ht="15">
      <c r="H499" s="37"/>
    </row>
    <row r="500" ht="15">
      <c r="H500" s="37"/>
    </row>
    <row r="501" ht="15">
      <c r="H501" s="37"/>
    </row>
    <row r="502" ht="15">
      <c r="H502" s="37"/>
    </row>
    <row r="503" ht="15">
      <c r="H503" s="37"/>
    </row>
    <row r="504" ht="15">
      <c r="H504" s="37"/>
    </row>
    <row r="505" ht="15">
      <c r="H505" s="37"/>
    </row>
    <row r="506" ht="15">
      <c r="H506" s="37"/>
    </row>
    <row r="507" ht="15">
      <c r="H507" s="37"/>
    </row>
    <row r="508" ht="15">
      <c r="H508" s="37"/>
    </row>
    <row r="509" ht="15">
      <c r="H509" s="37"/>
    </row>
    <row r="510" ht="15">
      <c r="H510" s="37"/>
    </row>
    <row r="511" ht="15">
      <c r="H511" s="37"/>
    </row>
    <row r="512" ht="15">
      <c r="H512" s="37"/>
    </row>
    <row r="513" ht="15">
      <c r="H513" s="37"/>
    </row>
    <row r="514" ht="15">
      <c r="H514" s="37"/>
    </row>
    <row r="515" ht="15">
      <c r="H515" s="37"/>
    </row>
    <row r="516" ht="15">
      <c r="H516" s="37"/>
    </row>
    <row r="517" ht="15">
      <c r="H517" s="37"/>
    </row>
    <row r="518" ht="15">
      <c r="H518" s="37"/>
    </row>
    <row r="519" ht="15">
      <c r="H519" s="37"/>
    </row>
    <row r="520" ht="15">
      <c r="H520" s="37"/>
    </row>
    <row r="521" ht="15">
      <c r="H521" s="37"/>
    </row>
    <row r="522" ht="15">
      <c r="H522" s="37"/>
    </row>
    <row r="523" ht="15">
      <c r="H523" s="37"/>
    </row>
    <row r="524" ht="15">
      <c r="H524" s="37"/>
    </row>
    <row r="525" ht="15">
      <c r="H525" s="37"/>
    </row>
    <row r="526" ht="15">
      <c r="H526" s="37"/>
    </row>
    <row r="527" ht="15">
      <c r="H527" s="37"/>
    </row>
    <row r="528" ht="15">
      <c r="H528" s="37"/>
    </row>
    <row r="529" ht="15">
      <c r="H529" s="37"/>
    </row>
    <row r="530" ht="15">
      <c r="H530" s="37"/>
    </row>
    <row r="531" ht="15">
      <c r="H531" s="37"/>
    </row>
    <row r="532" ht="15">
      <c r="H532" s="37"/>
    </row>
    <row r="533" ht="15">
      <c r="H533" s="37"/>
    </row>
    <row r="534" ht="15">
      <c r="H534" s="37"/>
    </row>
    <row r="535" ht="15">
      <c r="H535" s="37"/>
    </row>
    <row r="536" ht="15">
      <c r="H536" s="37"/>
    </row>
    <row r="537" ht="15">
      <c r="H537" s="37"/>
    </row>
    <row r="538" ht="15">
      <c r="H538" s="37"/>
    </row>
    <row r="539" ht="15">
      <c r="H539" s="37"/>
    </row>
    <row r="540" ht="15">
      <c r="H540" s="37"/>
    </row>
    <row r="541" ht="15">
      <c r="H541" s="37"/>
    </row>
    <row r="542" ht="15">
      <c r="H542" s="37"/>
    </row>
    <row r="543" ht="15">
      <c r="H543" s="37"/>
    </row>
    <row r="544" ht="15">
      <c r="H544" s="37"/>
    </row>
    <row r="545" ht="15">
      <c r="H545" s="37"/>
    </row>
    <row r="546" ht="15">
      <c r="H546" s="37"/>
    </row>
    <row r="547" ht="15">
      <c r="H547" s="37"/>
    </row>
    <row r="548" ht="15">
      <c r="H548" s="37"/>
    </row>
    <row r="549" ht="15">
      <c r="H549" s="37"/>
    </row>
    <row r="550" ht="15">
      <c r="H550" s="37"/>
    </row>
    <row r="551" ht="15">
      <c r="H551" s="37"/>
    </row>
    <row r="552" ht="15">
      <c r="H552" s="37"/>
    </row>
    <row r="553" ht="15">
      <c r="H553" s="37"/>
    </row>
    <row r="554" ht="15">
      <c r="H554" s="37"/>
    </row>
    <row r="555" ht="15">
      <c r="H555" s="37"/>
    </row>
    <row r="556" ht="15">
      <c r="H556" s="37"/>
    </row>
    <row r="557" ht="15">
      <c r="H557" s="37"/>
    </row>
    <row r="558" ht="15">
      <c r="H558" s="37"/>
    </row>
    <row r="559" ht="15">
      <c r="H559" s="37"/>
    </row>
    <row r="560" ht="15">
      <c r="H560" s="37"/>
    </row>
    <row r="561" ht="15">
      <c r="H561" s="37"/>
    </row>
    <row r="562" ht="15">
      <c r="H562" s="37"/>
    </row>
    <row r="563" ht="15">
      <c r="H563" s="37"/>
    </row>
    <row r="564" ht="15">
      <c r="H564" s="37"/>
    </row>
    <row r="565" ht="15">
      <c r="H565" s="37"/>
    </row>
    <row r="566" ht="15">
      <c r="H566" s="37"/>
    </row>
    <row r="567" ht="15">
      <c r="H567" s="37"/>
    </row>
    <row r="568" ht="15">
      <c r="H568" s="37"/>
    </row>
    <row r="569" ht="15">
      <c r="H569" s="37"/>
    </row>
    <row r="570" ht="15">
      <c r="H570" s="37"/>
    </row>
    <row r="571" ht="15">
      <c r="H571" s="37"/>
    </row>
    <row r="572" ht="15">
      <c r="H572" s="37"/>
    </row>
    <row r="573" ht="15">
      <c r="H573" s="37"/>
    </row>
    <row r="574" ht="15">
      <c r="H574" s="37"/>
    </row>
    <row r="575" ht="15">
      <c r="H575" s="37"/>
    </row>
    <row r="576" ht="15">
      <c r="H576" s="37"/>
    </row>
    <row r="577" ht="15">
      <c r="H577" s="37"/>
    </row>
    <row r="578" ht="15">
      <c r="H578" s="37"/>
    </row>
    <row r="579" ht="15">
      <c r="H579" s="37"/>
    </row>
    <row r="580" ht="15">
      <c r="H580" s="37"/>
    </row>
    <row r="581" ht="15">
      <c r="H581" s="37"/>
    </row>
    <row r="582" ht="15">
      <c r="H582" s="37"/>
    </row>
    <row r="583" ht="15">
      <c r="H583" s="37"/>
    </row>
    <row r="584" ht="15">
      <c r="H584" s="37"/>
    </row>
    <row r="585" ht="15">
      <c r="H585" s="37"/>
    </row>
    <row r="586" ht="15">
      <c r="H586" s="37"/>
    </row>
    <row r="587" ht="15">
      <c r="H587" s="37"/>
    </row>
    <row r="588" ht="15">
      <c r="H588" s="37"/>
    </row>
    <row r="589" ht="15">
      <c r="H589" s="37"/>
    </row>
    <row r="590" ht="15">
      <c r="H590" s="37"/>
    </row>
    <row r="591" ht="15">
      <c r="H591" s="37"/>
    </row>
    <row r="592" ht="15">
      <c r="H592" s="37"/>
    </row>
    <row r="593" ht="15">
      <c r="H593" s="37"/>
    </row>
    <row r="594" ht="15">
      <c r="H594" s="37"/>
    </row>
    <row r="595" ht="15">
      <c r="H595" s="37"/>
    </row>
    <row r="596" ht="15">
      <c r="H596" s="37"/>
    </row>
    <row r="597" ht="15">
      <c r="H597" s="37"/>
    </row>
    <row r="598" ht="15">
      <c r="H598" s="37"/>
    </row>
    <row r="599" ht="15">
      <c r="H599" s="37"/>
    </row>
    <row r="600" ht="15">
      <c r="H600" s="37"/>
    </row>
    <row r="601" ht="15">
      <c r="H601" s="37"/>
    </row>
    <row r="602" ht="15">
      <c r="H602" s="37"/>
    </row>
    <row r="603" ht="15">
      <c r="H603" s="37"/>
    </row>
    <row r="604" ht="15">
      <c r="H604" s="37"/>
    </row>
    <row r="605" ht="15">
      <c r="H605" s="37"/>
    </row>
    <row r="606" ht="15">
      <c r="H606" s="37"/>
    </row>
    <row r="607" ht="15">
      <c r="H607" s="37"/>
    </row>
    <row r="608" ht="15">
      <c r="H608" s="37"/>
    </row>
    <row r="609" ht="15">
      <c r="H609" s="37"/>
    </row>
    <row r="610" ht="15">
      <c r="H610" s="37"/>
    </row>
    <row r="611" ht="15">
      <c r="H611" s="37"/>
    </row>
    <row r="612" ht="15">
      <c r="H612" s="37"/>
    </row>
    <row r="613" ht="15">
      <c r="H613" s="37"/>
    </row>
    <row r="614" ht="15">
      <c r="H614" s="37"/>
    </row>
    <row r="615" ht="15">
      <c r="H615" s="37"/>
    </row>
    <row r="616" ht="15">
      <c r="H616" s="37"/>
    </row>
    <row r="617" ht="15">
      <c r="H617" s="37"/>
    </row>
    <row r="618" ht="15">
      <c r="H618" s="37"/>
    </row>
    <row r="619" ht="15">
      <c r="H619" s="37"/>
    </row>
    <row r="620" ht="15">
      <c r="H620" s="37"/>
    </row>
    <row r="621" ht="15">
      <c r="H621" s="37"/>
    </row>
    <row r="622" ht="15">
      <c r="H622" s="37"/>
    </row>
    <row r="623" ht="15">
      <c r="H623" s="37"/>
    </row>
    <row r="624" ht="15">
      <c r="H624" s="37"/>
    </row>
    <row r="625" ht="15">
      <c r="H625" s="37"/>
    </row>
    <row r="626" ht="15">
      <c r="H626" s="37"/>
    </row>
    <row r="627" ht="15">
      <c r="H627" s="37"/>
    </row>
    <row r="628" ht="15">
      <c r="H628" s="37"/>
    </row>
    <row r="629" ht="15">
      <c r="H629" s="37"/>
    </row>
    <row r="630" ht="15">
      <c r="H630" s="37"/>
    </row>
    <row r="631" ht="15">
      <c r="H631" s="37"/>
    </row>
    <row r="632" ht="15">
      <c r="H632" s="37"/>
    </row>
    <row r="633" ht="15">
      <c r="H633" s="37"/>
    </row>
    <row r="634" ht="15">
      <c r="H634" s="37"/>
    </row>
    <row r="635" ht="15">
      <c r="H635" s="37"/>
    </row>
    <row r="636" ht="15">
      <c r="H636" s="37"/>
    </row>
    <row r="637" ht="15">
      <c r="H637" s="37"/>
    </row>
    <row r="638" ht="15">
      <c r="H638" s="37"/>
    </row>
    <row r="639" ht="15">
      <c r="H639" s="37"/>
    </row>
    <row r="640" ht="15">
      <c r="H640" s="37"/>
    </row>
    <row r="641" ht="15">
      <c r="H641" s="37"/>
    </row>
    <row r="642" ht="15">
      <c r="H642" s="37"/>
    </row>
    <row r="643" ht="15">
      <c r="H643" s="37"/>
    </row>
    <row r="644" ht="15">
      <c r="H644" s="37"/>
    </row>
    <row r="645" ht="15">
      <c r="H645" s="37"/>
    </row>
    <row r="646" ht="15">
      <c r="H646" s="37"/>
    </row>
    <row r="647" ht="15">
      <c r="H647" s="37"/>
    </row>
    <row r="648" ht="15">
      <c r="H648" s="37"/>
    </row>
    <row r="649" ht="15">
      <c r="H649" s="37"/>
    </row>
    <row r="650" ht="15">
      <c r="H650" s="37"/>
    </row>
    <row r="651" ht="15">
      <c r="H651" s="37"/>
    </row>
    <row r="652" ht="15">
      <c r="H652" s="37"/>
    </row>
    <row r="653" ht="15">
      <c r="H653" s="37"/>
    </row>
    <row r="654" ht="15">
      <c r="H654" s="37"/>
    </row>
    <row r="655" ht="15">
      <c r="H655" s="37"/>
    </row>
    <row r="656" ht="15">
      <c r="H656" s="37"/>
    </row>
    <row r="657" ht="15">
      <c r="H657" s="37"/>
    </row>
    <row r="658" ht="15">
      <c r="H658" s="37"/>
    </row>
    <row r="659" ht="15">
      <c r="H659" s="37"/>
    </row>
    <row r="660" ht="15">
      <c r="H660" s="37"/>
    </row>
    <row r="661" ht="15">
      <c r="H661" s="37"/>
    </row>
    <row r="662" ht="15">
      <c r="H662" s="37"/>
    </row>
    <row r="663" ht="15">
      <c r="H663" s="37"/>
    </row>
    <row r="664" ht="15">
      <c r="H664" s="37"/>
    </row>
    <row r="665" ht="15">
      <c r="H665" s="37"/>
    </row>
    <row r="666" ht="15">
      <c r="H666" s="37"/>
    </row>
    <row r="667" ht="15">
      <c r="H667" s="37"/>
    </row>
    <row r="668" ht="15">
      <c r="H668" s="37"/>
    </row>
    <row r="669" ht="15">
      <c r="H669" s="37"/>
    </row>
    <row r="670" ht="15">
      <c r="H670" s="37"/>
    </row>
    <row r="671" ht="15">
      <c r="H671" s="37"/>
    </row>
    <row r="672" ht="15">
      <c r="H672" s="37"/>
    </row>
    <row r="673" ht="15">
      <c r="H673" s="37"/>
    </row>
    <row r="674" ht="15">
      <c r="H674" s="37"/>
    </row>
    <row r="675" ht="15">
      <c r="H675" s="37"/>
    </row>
    <row r="676" ht="15">
      <c r="H676" s="37"/>
    </row>
    <row r="677" ht="15">
      <c r="H677" s="37"/>
    </row>
    <row r="678" ht="15">
      <c r="H678" s="37"/>
    </row>
    <row r="679" ht="15">
      <c r="H679" s="37"/>
    </row>
    <row r="680" ht="15">
      <c r="H680" s="37"/>
    </row>
    <row r="681" ht="15">
      <c r="H681" s="37"/>
    </row>
    <row r="682" ht="15">
      <c r="H682" s="37"/>
    </row>
    <row r="683" ht="15">
      <c r="H683" s="37"/>
    </row>
    <row r="684" ht="15">
      <c r="H684" s="37"/>
    </row>
    <row r="685" ht="15">
      <c r="H685" s="37"/>
    </row>
    <row r="686" ht="15">
      <c r="H686" s="37"/>
    </row>
    <row r="687" ht="15">
      <c r="H687" s="37"/>
    </row>
    <row r="688" ht="15">
      <c r="H688" s="37"/>
    </row>
    <row r="689" ht="15">
      <c r="H689" s="37"/>
    </row>
    <row r="690" ht="15">
      <c r="H690" s="37"/>
    </row>
    <row r="691" ht="15">
      <c r="H691" s="37"/>
    </row>
    <row r="692" ht="15">
      <c r="H692" s="37"/>
    </row>
    <row r="693" ht="15">
      <c r="H693" s="37"/>
    </row>
    <row r="694" ht="15">
      <c r="H694" s="37"/>
    </row>
    <row r="695" ht="15">
      <c r="H695" s="37"/>
    </row>
  </sheetData>
  <sheetProtection/>
  <mergeCells count="72">
    <mergeCell ref="L9:M9"/>
    <mergeCell ref="A6:M6"/>
    <mergeCell ref="D64:E64"/>
    <mergeCell ref="D61:E61"/>
    <mergeCell ref="D60:E60"/>
    <mergeCell ref="D30:E30"/>
    <mergeCell ref="A38:A49"/>
    <mergeCell ref="B11:C11"/>
    <mergeCell ref="A18:A30"/>
    <mergeCell ref="D58:E58"/>
    <mergeCell ref="D37:E37"/>
    <mergeCell ref="D43:E43"/>
    <mergeCell ref="D44:E44"/>
    <mergeCell ref="D33:E33"/>
    <mergeCell ref="D34:E34"/>
    <mergeCell ref="D35:E35"/>
    <mergeCell ref="D36:E36"/>
    <mergeCell ref="E76:F76"/>
    <mergeCell ref="D69:E69"/>
    <mergeCell ref="G76:I76"/>
    <mergeCell ref="D38:E38"/>
    <mergeCell ref="D45:E45"/>
    <mergeCell ref="D46:E46"/>
    <mergeCell ref="D49:E49"/>
    <mergeCell ref="D47:E47"/>
    <mergeCell ref="D41:E41"/>
    <mergeCell ref="E72:H72"/>
    <mergeCell ref="A79:B79"/>
    <mergeCell ref="C79:I79"/>
    <mergeCell ref="A13:A16"/>
    <mergeCell ref="D13:E13"/>
    <mergeCell ref="D16:E16"/>
    <mergeCell ref="D40:E40"/>
    <mergeCell ref="D32:E32"/>
    <mergeCell ref="D53:E53"/>
    <mergeCell ref="D54:E54"/>
    <mergeCell ref="D48:E48"/>
    <mergeCell ref="A62:A71"/>
    <mergeCell ref="D71:E71"/>
    <mergeCell ref="D65:E65"/>
    <mergeCell ref="D67:E67"/>
    <mergeCell ref="D63:E63"/>
    <mergeCell ref="D70:E70"/>
    <mergeCell ref="D66:E66"/>
    <mergeCell ref="D62:E62"/>
    <mergeCell ref="D68:E68"/>
    <mergeCell ref="J9:J10"/>
    <mergeCell ref="K9:K10"/>
    <mergeCell ref="H9:H10"/>
    <mergeCell ref="F9:F10"/>
    <mergeCell ref="G9:G10"/>
    <mergeCell ref="I9:I10"/>
    <mergeCell ref="A9:C10"/>
    <mergeCell ref="D9:E10"/>
    <mergeCell ref="D20:E20"/>
    <mergeCell ref="D29:E29"/>
    <mergeCell ref="D18:E18"/>
    <mergeCell ref="D17:E17"/>
    <mergeCell ref="D19:E19"/>
    <mergeCell ref="D21:E21"/>
    <mergeCell ref="D11:E11"/>
    <mergeCell ref="D12:E12"/>
    <mergeCell ref="B19:B29"/>
    <mergeCell ref="D56:E56"/>
    <mergeCell ref="D55:E55"/>
    <mergeCell ref="D52:E52"/>
    <mergeCell ref="D50:E50"/>
    <mergeCell ref="D57:E57"/>
    <mergeCell ref="D42:E42"/>
    <mergeCell ref="D31:E31"/>
    <mergeCell ref="D39:E39"/>
    <mergeCell ref="D51:E51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4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6"/>
  <sheetViews>
    <sheetView view="pageBreakPreview" zoomScale="90" zoomScaleNormal="64" zoomScaleSheetLayoutView="90" zoomScalePageLayoutView="0" workbookViewId="0" topLeftCell="A1">
      <pane xSplit="6" ySplit="9" topLeftCell="G18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C8" sqref="AC8"/>
    </sheetView>
  </sheetViews>
  <sheetFormatPr defaultColWidth="15.7109375" defaultRowHeight="12.75" outlineLevelCol="1"/>
  <cols>
    <col min="1" max="1" width="4.28125" style="229" customWidth="1"/>
    <col min="2" max="2" width="4.7109375" style="229" customWidth="1"/>
    <col min="3" max="4" width="4.00390625" style="229" customWidth="1"/>
    <col min="5" max="5" width="23.7109375" style="230" customWidth="1"/>
    <col min="6" max="6" width="6.57421875" style="231" customWidth="1"/>
    <col min="7" max="7" width="8.140625" style="232" customWidth="1"/>
    <col min="8" max="8" width="7.7109375" style="203" customWidth="1"/>
    <col min="9" max="9" width="9.28125" style="232" customWidth="1"/>
    <col min="10" max="10" width="8.8515625" style="233" customWidth="1"/>
    <col min="11" max="14" width="9.421875" style="232" customWidth="1"/>
    <col min="15" max="15" width="9.421875" style="233" hidden="1" customWidth="1" outlineLevel="1"/>
    <col min="16" max="16" width="9.421875" style="234" customWidth="1" collapsed="1"/>
    <col min="17" max="17" width="8.28125" style="203" customWidth="1"/>
    <col min="18" max="18" width="6.28125" style="30" hidden="1" customWidth="1" outlineLevel="1"/>
    <col min="19" max="19" width="8.7109375" style="30" hidden="1" customWidth="1" outlineLevel="1"/>
    <col min="20" max="24" width="8.7109375" style="127" hidden="1" customWidth="1" outlineLevel="1"/>
    <col min="25" max="25" width="15.7109375" style="30" hidden="1" customWidth="1" outlineLevel="1"/>
    <col min="26" max="26" width="15.7109375" style="127" hidden="1" customWidth="1" outlineLevel="1"/>
    <col min="27" max="27" width="15.7109375" style="30" customWidth="1" collapsed="1"/>
    <col min="28" max="16384" width="15.7109375" style="30" customWidth="1"/>
  </cols>
  <sheetData>
    <row r="1" spans="1:26" s="29" customFormat="1" ht="15">
      <c r="A1" s="220" t="s">
        <v>275</v>
      </c>
      <c r="B1" s="221"/>
      <c r="C1" s="222"/>
      <c r="D1" s="221"/>
      <c r="E1" s="223"/>
      <c r="F1" s="224"/>
      <c r="G1" s="225"/>
      <c r="H1" s="224"/>
      <c r="I1" s="225"/>
      <c r="J1" s="225"/>
      <c r="K1" s="226"/>
      <c r="L1" s="226"/>
      <c r="M1" s="226" t="s">
        <v>99</v>
      </c>
      <c r="N1" s="226"/>
      <c r="O1" s="225"/>
      <c r="P1" s="227"/>
      <c r="Q1" s="228"/>
      <c r="T1" s="61"/>
      <c r="U1" s="61"/>
      <c r="V1" s="61"/>
      <c r="W1" s="61"/>
      <c r="X1" s="61"/>
      <c r="Z1" s="61"/>
    </row>
    <row r="2" spans="1:26" s="29" customFormat="1" ht="15">
      <c r="A2" s="220" t="s">
        <v>276</v>
      </c>
      <c r="B2" s="221"/>
      <c r="C2" s="222"/>
      <c r="D2" s="221"/>
      <c r="E2" s="220" t="s">
        <v>277</v>
      </c>
      <c r="F2" s="221"/>
      <c r="G2" s="222"/>
      <c r="H2" s="221"/>
      <c r="I2" s="223"/>
      <c r="J2" s="225"/>
      <c r="K2" s="226"/>
      <c r="L2" s="226"/>
      <c r="M2" s="226"/>
      <c r="N2" s="226"/>
      <c r="O2" s="225"/>
      <c r="P2" s="227"/>
      <c r="Q2" s="228"/>
      <c r="T2" s="61"/>
      <c r="U2" s="61"/>
      <c r="V2" s="61"/>
      <c r="W2" s="61"/>
      <c r="X2" s="61"/>
      <c r="Z2" s="61"/>
    </row>
    <row r="3" spans="1:26" s="29" customFormat="1" ht="15">
      <c r="A3" s="220" t="s">
        <v>278</v>
      </c>
      <c r="B3" s="221"/>
      <c r="C3" s="222"/>
      <c r="D3" s="221"/>
      <c r="E3" s="223"/>
      <c r="F3" s="224"/>
      <c r="G3" s="225"/>
      <c r="H3" s="224"/>
      <c r="I3" s="225"/>
      <c r="J3" s="225"/>
      <c r="K3" s="226"/>
      <c r="L3" s="226"/>
      <c r="M3" s="226"/>
      <c r="N3" s="226"/>
      <c r="O3" s="225"/>
      <c r="P3" s="227"/>
      <c r="Q3" s="228"/>
      <c r="T3" s="61"/>
      <c r="U3" s="61"/>
      <c r="V3" s="61"/>
      <c r="W3" s="61"/>
      <c r="X3" s="61"/>
      <c r="Z3" s="61"/>
    </row>
    <row r="4" spans="1:16" ht="22.5" customHeight="1">
      <c r="A4" s="329" t="s">
        <v>180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5" ht="15">
      <c r="P5" s="234" t="s">
        <v>44</v>
      </c>
    </row>
    <row r="6" spans="1:18" ht="30" customHeight="1">
      <c r="A6" s="338"/>
      <c r="B6" s="348"/>
      <c r="C6" s="339"/>
      <c r="D6" s="338" t="s">
        <v>45</v>
      </c>
      <c r="E6" s="339"/>
      <c r="F6" s="310" t="s">
        <v>55</v>
      </c>
      <c r="G6" s="310" t="s">
        <v>397</v>
      </c>
      <c r="H6" s="354" t="s">
        <v>398</v>
      </c>
      <c r="I6" s="354"/>
      <c r="J6" s="354"/>
      <c r="K6" s="314" t="s">
        <v>399</v>
      </c>
      <c r="L6" s="315"/>
      <c r="M6" s="315"/>
      <c r="N6" s="315"/>
      <c r="O6" s="316"/>
      <c r="P6" s="236" t="s">
        <v>6</v>
      </c>
      <c r="Q6" s="237" t="s">
        <v>6</v>
      </c>
      <c r="R6" s="170"/>
    </row>
    <row r="7" spans="1:18" ht="17.25" customHeight="1">
      <c r="A7" s="340"/>
      <c r="B7" s="349"/>
      <c r="C7" s="341"/>
      <c r="D7" s="340"/>
      <c r="E7" s="341"/>
      <c r="F7" s="353"/>
      <c r="G7" s="353"/>
      <c r="H7" s="351" t="s">
        <v>56</v>
      </c>
      <c r="I7" s="352"/>
      <c r="J7" s="310" t="s">
        <v>400</v>
      </c>
      <c r="K7" s="314" t="s">
        <v>295</v>
      </c>
      <c r="L7" s="315"/>
      <c r="M7" s="315"/>
      <c r="N7" s="316"/>
      <c r="O7" s="310" t="s">
        <v>328</v>
      </c>
      <c r="P7" s="346" t="s">
        <v>304</v>
      </c>
      <c r="Q7" s="310" t="s">
        <v>323</v>
      </c>
      <c r="R7" s="132"/>
    </row>
    <row r="8" spans="1:24" ht="40.5" customHeight="1">
      <c r="A8" s="342"/>
      <c r="B8" s="350"/>
      <c r="C8" s="343"/>
      <c r="D8" s="342"/>
      <c r="E8" s="343"/>
      <c r="F8" s="311"/>
      <c r="G8" s="311"/>
      <c r="H8" s="235" t="s">
        <v>305</v>
      </c>
      <c r="I8" s="235" t="s">
        <v>269</v>
      </c>
      <c r="J8" s="311"/>
      <c r="K8" s="238" t="s">
        <v>297</v>
      </c>
      <c r="L8" s="238" t="s">
        <v>296</v>
      </c>
      <c r="M8" s="238" t="s">
        <v>298</v>
      </c>
      <c r="N8" s="238" t="s">
        <v>401</v>
      </c>
      <c r="O8" s="311"/>
      <c r="P8" s="347"/>
      <c r="Q8" s="311"/>
      <c r="R8" s="132"/>
      <c r="T8" s="175" t="s">
        <v>297</v>
      </c>
      <c r="U8" s="175" t="s">
        <v>296</v>
      </c>
      <c r="V8" s="175" t="s">
        <v>298</v>
      </c>
      <c r="W8" s="175" t="s">
        <v>300</v>
      </c>
      <c r="X8" s="175" t="s">
        <v>327</v>
      </c>
    </row>
    <row r="9" spans="1:26" s="171" customFormat="1" ht="13.5" customHeight="1">
      <c r="A9" s="239">
        <v>0</v>
      </c>
      <c r="B9" s="336">
        <v>1</v>
      </c>
      <c r="C9" s="336"/>
      <c r="D9" s="337">
        <v>2</v>
      </c>
      <c r="E9" s="337"/>
      <c r="F9" s="194">
        <v>3</v>
      </c>
      <c r="G9" s="194" t="s">
        <v>290</v>
      </c>
      <c r="H9" s="194">
        <v>4</v>
      </c>
      <c r="I9" s="194" t="s">
        <v>270</v>
      </c>
      <c r="J9" s="194">
        <v>5</v>
      </c>
      <c r="K9" s="194" t="s">
        <v>292</v>
      </c>
      <c r="L9" s="194" t="s">
        <v>293</v>
      </c>
      <c r="M9" s="194" t="s">
        <v>294</v>
      </c>
      <c r="N9" s="194">
        <v>6</v>
      </c>
      <c r="O9" s="194">
        <v>6</v>
      </c>
      <c r="P9" s="241" t="s">
        <v>287</v>
      </c>
      <c r="Q9" s="194">
        <v>8</v>
      </c>
      <c r="T9" s="172"/>
      <c r="U9" s="172"/>
      <c r="V9" s="172"/>
      <c r="W9" s="172"/>
      <c r="X9" s="172"/>
      <c r="Z9" s="172"/>
    </row>
    <row r="10" spans="1:26" s="213" customFormat="1" ht="15" customHeight="1">
      <c r="A10" s="193" t="s">
        <v>23</v>
      </c>
      <c r="B10" s="193"/>
      <c r="C10" s="193"/>
      <c r="D10" s="309" t="s">
        <v>346</v>
      </c>
      <c r="E10" s="309"/>
      <c r="F10" s="194">
        <v>1</v>
      </c>
      <c r="G10" s="196">
        <f>G11+G31</f>
        <v>3681.24</v>
      </c>
      <c r="H10" s="196">
        <f>H11+H31</f>
        <v>3815</v>
      </c>
      <c r="I10" s="196">
        <f>I11+I31</f>
        <v>3815</v>
      </c>
      <c r="J10" s="196">
        <f>I10</f>
        <v>3815</v>
      </c>
      <c r="K10" s="196">
        <f>K11+K31</f>
        <v>973</v>
      </c>
      <c r="L10" s="196">
        <f>L11+L31</f>
        <v>1965</v>
      </c>
      <c r="M10" s="196">
        <f>M11+M31</f>
        <v>2969</v>
      </c>
      <c r="N10" s="196">
        <f>N11+N31</f>
        <v>3977</v>
      </c>
      <c r="O10" s="196">
        <f>N10</f>
        <v>3977</v>
      </c>
      <c r="P10" s="197">
        <f>N10/J10</f>
        <v>1.0424639580602884</v>
      </c>
      <c r="Q10" s="198"/>
      <c r="R10" s="210"/>
      <c r="S10" s="211">
        <v>1</v>
      </c>
      <c r="T10" s="212">
        <f>T11+T31</f>
        <v>973</v>
      </c>
      <c r="U10" s="212">
        <f>U11+U31</f>
        <v>992</v>
      </c>
      <c r="V10" s="212">
        <f>V11+V31</f>
        <v>1004</v>
      </c>
      <c r="W10" s="212">
        <f>W11+W31</f>
        <v>1008</v>
      </c>
      <c r="X10" s="212">
        <f>X11+X31</f>
        <v>3977</v>
      </c>
      <c r="Z10" s="214">
        <f>X10-N10</f>
        <v>0</v>
      </c>
    </row>
    <row r="11" spans="1:26" s="31" customFormat="1" ht="42" customHeight="1">
      <c r="A11" s="328"/>
      <c r="B11" s="242">
        <v>1</v>
      </c>
      <c r="C11" s="193"/>
      <c r="D11" s="309" t="s">
        <v>347</v>
      </c>
      <c r="E11" s="309"/>
      <c r="F11" s="194">
        <v>2</v>
      </c>
      <c r="G11" s="196">
        <f aca="true" t="shared" si="0" ref="G11:N11">G12+G17+G18+G21+G22+G23</f>
        <v>3670.019</v>
      </c>
      <c r="H11" s="196">
        <f t="shared" si="0"/>
        <v>3803</v>
      </c>
      <c r="I11" s="196">
        <f t="shared" si="0"/>
        <v>3803</v>
      </c>
      <c r="J11" s="196">
        <f aca="true" t="shared" si="1" ref="J11:J73">I11</f>
        <v>3803</v>
      </c>
      <c r="K11" s="196">
        <f t="shared" si="0"/>
        <v>970</v>
      </c>
      <c r="L11" s="196">
        <f t="shared" si="0"/>
        <v>1959</v>
      </c>
      <c r="M11" s="196">
        <f t="shared" si="0"/>
        <v>2960</v>
      </c>
      <c r="N11" s="196">
        <f t="shared" si="0"/>
        <v>3965</v>
      </c>
      <c r="O11" s="196">
        <f aca="true" t="shared" si="2" ref="O11:O73">N11</f>
        <v>3965</v>
      </c>
      <c r="P11" s="197">
        <f aca="true" t="shared" si="3" ref="P11:P73">N11/J11</f>
        <v>1.0425979489876414</v>
      </c>
      <c r="Q11" s="198"/>
      <c r="R11" s="174"/>
      <c r="S11" s="131">
        <v>2</v>
      </c>
      <c r="T11" s="36">
        <f>T12+T17+T18+T21+T22+T23</f>
        <v>970</v>
      </c>
      <c r="U11" s="36">
        <f>U12+U17+U18+U21+U22+U23</f>
        <v>989</v>
      </c>
      <c r="V11" s="36">
        <f>V12+V17+V18+V21+V22+V23</f>
        <v>1001</v>
      </c>
      <c r="W11" s="36">
        <f>W12+W17+W18+W21+W22+W23</f>
        <v>1005</v>
      </c>
      <c r="X11" s="128">
        <f aca="true" t="shared" si="4" ref="X11:X73">SUM(T11:W11)</f>
        <v>3965</v>
      </c>
      <c r="Z11" s="81">
        <f aca="true" t="shared" si="5" ref="Z11:Z73">X11-N11</f>
        <v>0</v>
      </c>
    </row>
    <row r="12" spans="1:26" ht="42" customHeight="1">
      <c r="A12" s="328"/>
      <c r="B12" s="328"/>
      <c r="C12" s="193" t="s">
        <v>24</v>
      </c>
      <c r="D12" s="309" t="s">
        <v>348</v>
      </c>
      <c r="E12" s="309"/>
      <c r="F12" s="243">
        <v>3</v>
      </c>
      <c r="G12" s="195">
        <f>G13+G14+G15+G16</f>
        <v>3076.626</v>
      </c>
      <c r="H12" s="195">
        <f>H13+H14+H15+H16</f>
        <v>3158</v>
      </c>
      <c r="I12" s="195">
        <f>I13+I14+I15+I16</f>
        <v>3158</v>
      </c>
      <c r="J12" s="196">
        <f t="shared" si="1"/>
        <v>3158</v>
      </c>
      <c r="K12" s="195">
        <f>SUM(K13:K16)</f>
        <v>820</v>
      </c>
      <c r="L12" s="195">
        <f>SUM(L13:L16)</f>
        <v>1643</v>
      </c>
      <c r="M12" s="195">
        <f>SUM(M13:M16)</f>
        <v>2478</v>
      </c>
      <c r="N12" s="195">
        <f>SUM(N13:N16)</f>
        <v>3320</v>
      </c>
      <c r="O12" s="196">
        <f t="shared" si="2"/>
        <v>3320</v>
      </c>
      <c r="P12" s="197">
        <f t="shared" si="3"/>
        <v>1.051298290056998</v>
      </c>
      <c r="Q12" s="198"/>
      <c r="R12" s="173"/>
      <c r="S12" s="130">
        <v>3</v>
      </c>
      <c r="T12" s="32">
        <f>SUM(T13:T16)</f>
        <v>820</v>
      </c>
      <c r="U12" s="32">
        <f>SUM(U13:U16)</f>
        <v>823</v>
      </c>
      <c r="V12" s="32">
        <f>SUM(V13:V16)</f>
        <v>835</v>
      </c>
      <c r="W12" s="32">
        <f>SUM(W13:W16)</f>
        <v>842</v>
      </c>
      <c r="X12" s="128">
        <f t="shared" si="4"/>
        <v>3320</v>
      </c>
      <c r="Z12" s="81">
        <f t="shared" si="5"/>
        <v>0</v>
      </c>
    </row>
    <row r="13" spans="1:26" ht="14.25" customHeight="1">
      <c r="A13" s="328"/>
      <c r="B13" s="328"/>
      <c r="C13" s="193"/>
      <c r="D13" s="219" t="s">
        <v>147</v>
      </c>
      <c r="E13" s="219" t="s">
        <v>63</v>
      </c>
      <c r="F13" s="243">
        <v>4</v>
      </c>
      <c r="G13" s="195"/>
      <c r="H13" s="195"/>
      <c r="I13" s="195"/>
      <c r="J13" s="196"/>
      <c r="K13" s="195"/>
      <c r="L13" s="195"/>
      <c r="M13" s="195"/>
      <c r="N13" s="195"/>
      <c r="O13" s="196">
        <f t="shared" si="2"/>
        <v>0</v>
      </c>
      <c r="P13" s="197"/>
      <c r="Q13" s="198"/>
      <c r="R13" s="173"/>
      <c r="S13" s="130">
        <v>4</v>
      </c>
      <c r="T13" s="128"/>
      <c r="U13" s="128"/>
      <c r="V13" s="129"/>
      <c r="W13" s="129"/>
      <c r="X13" s="128">
        <f t="shared" si="4"/>
        <v>0</v>
      </c>
      <c r="Z13" s="81">
        <f t="shared" si="5"/>
        <v>0</v>
      </c>
    </row>
    <row r="14" spans="1:26" ht="15.75" customHeight="1">
      <c r="A14" s="328"/>
      <c r="B14" s="328"/>
      <c r="C14" s="193"/>
      <c r="D14" s="219" t="s">
        <v>148</v>
      </c>
      <c r="E14" s="219" t="s">
        <v>64</v>
      </c>
      <c r="F14" s="243">
        <v>5</v>
      </c>
      <c r="G14" s="195">
        <v>13.351</v>
      </c>
      <c r="H14" s="195">
        <v>20</v>
      </c>
      <c r="I14" s="195">
        <f>H14</f>
        <v>20</v>
      </c>
      <c r="J14" s="196">
        <f t="shared" si="1"/>
        <v>20</v>
      </c>
      <c r="K14" s="195">
        <f>T14</f>
        <v>4</v>
      </c>
      <c r="L14" s="195">
        <f>T14+U14</f>
        <v>10</v>
      </c>
      <c r="M14" s="195">
        <f>T14+U14+V14</f>
        <v>14</v>
      </c>
      <c r="N14" s="195">
        <f>T14+U14+V14+W14</f>
        <v>20</v>
      </c>
      <c r="O14" s="196">
        <f t="shared" si="2"/>
        <v>20</v>
      </c>
      <c r="P14" s="197">
        <f t="shared" si="3"/>
        <v>1</v>
      </c>
      <c r="Q14" s="198"/>
      <c r="R14" s="173"/>
      <c r="S14" s="130">
        <v>5</v>
      </c>
      <c r="T14" s="128">
        <v>4</v>
      </c>
      <c r="U14" s="128">
        <v>6</v>
      </c>
      <c r="V14" s="129">
        <v>4</v>
      </c>
      <c r="W14" s="129">
        <v>6</v>
      </c>
      <c r="X14" s="128">
        <f t="shared" si="4"/>
        <v>20</v>
      </c>
      <c r="Z14" s="81">
        <f t="shared" si="5"/>
        <v>0</v>
      </c>
    </row>
    <row r="15" spans="1:26" s="208" customFormat="1" ht="15.75" customHeight="1">
      <c r="A15" s="328"/>
      <c r="B15" s="328"/>
      <c r="C15" s="193"/>
      <c r="D15" s="219" t="s">
        <v>211</v>
      </c>
      <c r="E15" s="219" t="s">
        <v>65</v>
      </c>
      <c r="F15" s="243">
        <v>6</v>
      </c>
      <c r="G15" s="195">
        <v>3063.275</v>
      </c>
      <c r="H15" s="195">
        <v>3138</v>
      </c>
      <c r="I15" s="195">
        <f>H15</f>
        <v>3138</v>
      </c>
      <c r="J15" s="196">
        <f t="shared" si="1"/>
        <v>3138</v>
      </c>
      <c r="K15" s="195">
        <f>T15</f>
        <v>816</v>
      </c>
      <c r="L15" s="195">
        <f>T15+U15</f>
        <v>1633</v>
      </c>
      <c r="M15" s="195">
        <f>T15+U15+V15</f>
        <v>2464</v>
      </c>
      <c r="N15" s="195">
        <f>T15+U15+V15+W15</f>
        <v>3300</v>
      </c>
      <c r="O15" s="196">
        <f t="shared" si="2"/>
        <v>3300</v>
      </c>
      <c r="P15" s="197">
        <f t="shared" si="3"/>
        <v>1.0516252390057361</v>
      </c>
      <c r="Q15" s="198"/>
      <c r="R15" s="204"/>
      <c r="S15" s="205">
        <v>6</v>
      </c>
      <c r="T15" s="206">
        <v>816</v>
      </c>
      <c r="U15" s="206">
        <v>817</v>
      </c>
      <c r="V15" s="207">
        <v>831</v>
      </c>
      <c r="W15" s="207">
        <v>836</v>
      </c>
      <c r="X15" s="206">
        <f t="shared" si="4"/>
        <v>3300</v>
      </c>
      <c r="Z15" s="209">
        <f t="shared" si="5"/>
        <v>0</v>
      </c>
    </row>
    <row r="16" spans="1:26" ht="15.75" customHeight="1">
      <c r="A16" s="328"/>
      <c r="B16" s="328"/>
      <c r="C16" s="193"/>
      <c r="D16" s="219" t="s">
        <v>212</v>
      </c>
      <c r="E16" s="219" t="s">
        <v>66</v>
      </c>
      <c r="F16" s="243">
        <v>7</v>
      </c>
      <c r="G16" s="195"/>
      <c r="H16" s="195"/>
      <c r="I16" s="195"/>
      <c r="J16" s="196"/>
      <c r="K16" s="195"/>
      <c r="L16" s="195"/>
      <c r="M16" s="195"/>
      <c r="N16" s="195"/>
      <c r="O16" s="196">
        <f t="shared" si="2"/>
        <v>0</v>
      </c>
      <c r="P16" s="197"/>
      <c r="Q16" s="198"/>
      <c r="R16" s="173"/>
      <c r="S16" s="130">
        <v>7</v>
      </c>
      <c r="T16" s="128"/>
      <c r="U16" s="128"/>
      <c r="V16" s="129"/>
      <c r="W16" s="129"/>
      <c r="X16" s="128">
        <f t="shared" si="4"/>
        <v>0</v>
      </c>
      <c r="Z16" s="81">
        <f t="shared" si="5"/>
        <v>0</v>
      </c>
    </row>
    <row r="17" spans="1:26" ht="15.75" customHeight="1">
      <c r="A17" s="328"/>
      <c r="B17" s="328"/>
      <c r="C17" s="193" t="s">
        <v>25</v>
      </c>
      <c r="D17" s="309" t="s">
        <v>26</v>
      </c>
      <c r="E17" s="309"/>
      <c r="F17" s="243">
        <v>8</v>
      </c>
      <c r="G17" s="195"/>
      <c r="H17" s="195"/>
      <c r="I17" s="195"/>
      <c r="J17" s="196"/>
      <c r="K17" s="195"/>
      <c r="L17" s="195"/>
      <c r="M17" s="195"/>
      <c r="N17" s="195"/>
      <c r="O17" s="196">
        <f t="shared" si="2"/>
        <v>0</v>
      </c>
      <c r="P17" s="197"/>
      <c r="Q17" s="198"/>
      <c r="R17" s="173"/>
      <c r="S17" s="130">
        <v>8</v>
      </c>
      <c r="T17" s="128"/>
      <c r="U17" s="128"/>
      <c r="V17" s="129"/>
      <c r="W17" s="129"/>
      <c r="X17" s="128">
        <f t="shared" si="4"/>
        <v>0</v>
      </c>
      <c r="Z17" s="81">
        <f t="shared" si="5"/>
        <v>0</v>
      </c>
    </row>
    <row r="18" spans="1:26" ht="54" customHeight="1">
      <c r="A18" s="328"/>
      <c r="B18" s="328"/>
      <c r="C18" s="193" t="s">
        <v>27</v>
      </c>
      <c r="D18" s="309" t="s">
        <v>349</v>
      </c>
      <c r="E18" s="309"/>
      <c r="F18" s="243">
        <v>9</v>
      </c>
      <c r="G18" s="195">
        <v>297.957</v>
      </c>
      <c r="H18" s="195">
        <v>310</v>
      </c>
      <c r="I18" s="195">
        <f aca="true" t="shared" si="6" ref="I18:N18">I19+I20</f>
        <v>310</v>
      </c>
      <c r="J18" s="196">
        <f t="shared" si="1"/>
        <v>310</v>
      </c>
      <c r="K18" s="195">
        <f t="shared" si="6"/>
        <v>75</v>
      </c>
      <c r="L18" s="195">
        <f t="shared" si="6"/>
        <v>155</v>
      </c>
      <c r="M18" s="195">
        <f t="shared" si="6"/>
        <v>235</v>
      </c>
      <c r="N18" s="195">
        <f t="shared" si="6"/>
        <v>310</v>
      </c>
      <c r="O18" s="196">
        <f t="shared" si="2"/>
        <v>310</v>
      </c>
      <c r="P18" s="197">
        <f t="shared" si="3"/>
        <v>1</v>
      </c>
      <c r="Q18" s="198"/>
      <c r="R18" s="173"/>
      <c r="S18" s="130">
        <v>9</v>
      </c>
      <c r="T18" s="32">
        <f>T19+T20</f>
        <v>75</v>
      </c>
      <c r="U18" s="32">
        <f>U19+U20</f>
        <v>80</v>
      </c>
      <c r="V18" s="32">
        <f>V19+V20</f>
        <v>80</v>
      </c>
      <c r="W18" s="32">
        <f>W19+W20</f>
        <v>75</v>
      </c>
      <c r="X18" s="128">
        <f t="shared" si="4"/>
        <v>310</v>
      </c>
      <c r="Z18" s="81">
        <f t="shared" si="5"/>
        <v>0</v>
      </c>
    </row>
    <row r="19" spans="1:26" ht="30" customHeight="1">
      <c r="A19" s="328"/>
      <c r="B19" s="328"/>
      <c r="C19" s="328"/>
      <c r="D19" s="244" t="s">
        <v>14</v>
      </c>
      <c r="E19" s="245" t="s">
        <v>226</v>
      </c>
      <c r="F19" s="243">
        <v>10</v>
      </c>
      <c r="G19" s="195">
        <v>297.957</v>
      </c>
      <c r="H19" s="195">
        <v>310</v>
      </c>
      <c r="I19" s="195">
        <f>H19</f>
        <v>310</v>
      </c>
      <c r="J19" s="196">
        <f t="shared" si="1"/>
        <v>310</v>
      </c>
      <c r="K19" s="195">
        <f>T19</f>
        <v>75</v>
      </c>
      <c r="L19" s="195">
        <f>T19+U19</f>
        <v>155</v>
      </c>
      <c r="M19" s="195">
        <f>T19+U19+V19</f>
        <v>235</v>
      </c>
      <c r="N19" s="195">
        <f>T19+U19+V19+W19</f>
        <v>310</v>
      </c>
      <c r="O19" s="196">
        <f t="shared" si="2"/>
        <v>310</v>
      </c>
      <c r="P19" s="197">
        <f t="shared" si="3"/>
        <v>1</v>
      </c>
      <c r="Q19" s="198"/>
      <c r="R19" s="173"/>
      <c r="S19" s="130">
        <v>10</v>
      </c>
      <c r="T19" s="128">
        <v>75</v>
      </c>
      <c r="U19" s="128">
        <v>80</v>
      </c>
      <c r="V19" s="129">
        <v>80</v>
      </c>
      <c r="W19" s="129">
        <v>75</v>
      </c>
      <c r="X19" s="128">
        <f t="shared" si="4"/>
        <v>310</v>
      </c>
      <c r="Z19" s="81">
        <f t="shared" si="5"/>
        <v>0</v>
      </c>
    </row>
    <row r="20" spans="1:26" ht="30" customHeight="1">
      <c r="A20" s="328"/>
      <c r="B20" s="328"/>
      <c r="C20" s="328"/>
      <c r="D20" s="244" t="s">
        <v>15</v>
      </c>
      <c r="E20" s="245" t="s">
        <v>28</v>
      </c>
      <c r="F20" s="243">
        <v>11</v>
      </c>
      <c r="G20" s="195"/>
      <c r="H20" s="195"/>
      <c r="I20" s="195"/>
      <c r="J20" s="196"/>
      <c r="K20" s="195"/>
      <c r="L20" s="195"/>
      <c r="M20" s="195"/>
      <c r="N20" s="195"/>
      <c r="O20" s="196">
        <f t="shared" si="2"/>
        <v>0</v>
      </c>
      <c r="P20" s="197"/>
      <c r="Q20" s="198"/>
      <c r="R20" s="173"/>
      <c r="S20" s="130">
        <v>11</v>
      </c>
      <c r="T20" s="128"/>
      <c r="U20" s="128"/>
      <c r="V20" s="129"/>
      <c r="W20" s="129"/>
      <c r="X20" s="128">
        <f t="shared" si="4"/>
        <v>0</v>
      </c>
      <c r="Z20" s="81">
        <f t="shared" si="5"/>
        <v>0</v>
      </c>
    </row>
    <row r="21" spans="1:26" ht="15" customHeight="1">
      <c r="A21" s="328"/>
      <c r="B21" s="328"/>
      <c r="C21" s="193" t="s">
        <v>29</v>
      </c>
      <c r="D21" s="309" t="s">
        <v>227</v>
      </c>
      <c r="E21" s="309"/>
      <c r="F21" s="243">
        <v>12</v>
      </c>
      <c r="G21" s="195">
        <v>29.843</v>
      </c>
      <c r="H21" s="195">
        <v>25</v>
      </c>
      <c r="I21" s="195">
        <f>H21</f>
        <v>25</v>
      </c>
      <c r="J21" s="196">
        <f t="shared" si="1"/>
        <v>25</v>
      </c>
      <c r="K21" s="195">
        <f>T21</f>
        <v>6</v>
      </c>
      <c r="L21" s="195">
        <f>T21+U21</f>
        <v>12</v>
      </c>
      <c r="M21" s="195">
        <f>T21+U21+V21</f>
        <v>18</v>
      </c>
      <c r="N21" s="195">
        <f>T21+U21+V21+W21</f>
        <v>25</v>
      </c>
      <c r="O21" s="196">
        <f t="shared" si="2"/>
        <v>25</v>
      </c>
      <c r="P21" s="197">
        <f t="shared" si="3"/>
        <v>1</v>
      </c>
      <c r="Q21" s="198"/>
      <c r="R21" s="173"/>
      <c r="S21" s="130">
        <v>12</v>
      </c>
      <c r="T21" s="128">
        <v>6</v>
      </c>
      <c r="U21" s="128">
        <v>6</v>
      </c>
      <c r="V21" s="129">
        <v>6</v>
      </c>
      <c r="W21" s="129">
        <v>7</v>
      </c>
      <c r="X21" s="128">
        <f t="shared" si="4"/>
        <v>25</v>
      </c>
      <c r="Z21" s="81">
        <f t="shared" si="5"/>
        <v>0</v>
      </c>
    </row>
    <row r="22" spans="1:26" ht="30" customHeight="1">
      <c r="A22" s="328"/>
      <c r="B22" s="328"/>
      <c r="C22" s="193" t="s">
        <v>30</v>
      </c>
      <c r="D22" s="309" t="s">
        <v>119</v>
      </c>
      <c r="E22" s="309"/>
      <c r="F22" s="243">
        <v>13</v>
      </c>
      <c r="G22" s="195"/>
      <c r="H22" s="195"/>
      <c r="I22" s="195"/>
      <c r="J22" s="196"/>
      <c r="K22" s="195"/>
      <c r="L22" s="195"/>
      <c r="M22" s="195"/>
      <c r="N22" s="195"/>
      <c r="O22" s="196">
        <f t="shared" si="2"/>
        <v>0</v>
      </c>
      <c r="P22" s="197"/>
      <c r="Q22" s="198"/>
      <c r="R22" s="173"/>
      <c r="S22" s="130">
        <v>13</v>
      </c>
      <c r="T22" s="128"/>
      <c r="U22" s="128"/>
      <c r="V22" s="129"/>
      <c r="W22" s="129"/>
      <c r="X22" s="128">
        <f t="shared" si="4"/>
        <v>0</v>
      </c>
      <c r="Z22" s="81">
        <f t="shared" si="5"/>
        <v>0</v>
      </c>
    </row>
    <row r="23" spans="1:26" ht="41.25" customHeight="1">
      <c r="A23" s="328"/>
      <c r="B23" s="193"/>
      <c r="C23" s="193" t="s">
        <v>36</v>
      </c>
      <c r="D23" s="320" t="s">
        <v>241</v>
      </c>
      <c r="E23" s="321"/>
      <c r="F23" s="243">
        <v>14</v>
      </c>
      <c r="G23" s="195">
        <v>265.593</v>
      </c>
      <c r="H23" s="195">
        <f aca="true" t="shared" si="7" ref="H23:N23">H24+H25+H28+H29+H30</f>
        <v>310</v>
      </c>
      <c r="I23" s="195">
        <f t="shared" si="7"/>
        <v>310</v>
      </c>
      <c r="J23" s="196">
        <f t="shared" si="1"/>
        <v>310</v>
      </c>
      <c r="K23" s="196">
        <f t="shared" si="7"/>
        <v>69</v>
      </c>
      <c r="L23" s="196">
        <f t="shared" si="7"/>
        <v>149</v>
      </c>
      <c r="M23" s="196">
        <f t="shared" si="7"/>
        <v>229</v>
      </c>
      <c r="N23" s="196">
        <f t="shared" si="7"/>
        <v>310</v>
      </c>
      <c r="O23" s="196">
        <f t="shared" si="2"/>
        <v>310</v>
      </c>
      <c r="P23" s="197">
        <f t="shared" si="3"/>
        <v>1</v>
      </c>
      <c r="Q23" s="198"/>
      <c r="R23" s="173"/>
      <c r="S23" s="130">
        <v>14</v>
      </c>
      <c r="T23" s="36">
        <f>T24+T25+T28+T29+T30</f>
        <v>69</v>
      </c>
      <c r="U23" s="36">
        <f>U24+U25+U28+U29+U30</f>
        <v>80</v>
      </c>
      <c r="V23" s="36">
        <f>V24+V25+V28+V29+V30</f>
        <v>80</v>
      </c>
      <c r="W23" s="36">
        <f>W24+W25+W28+W29+W30</f>
        <v>81</v>
      </c>
      <c r="X23" s="128">
        <f t="shared" si="4"/>
        <v>310</v>
      </c>
      <c r="Z23" s="81">
        <f t="shared" si="5"/>
        <v>0</v>
      </c>
    </row>
    <row r="24" spans="1:26" ht="15" customHeight="1">
      <c r="A24" s="328"/>
      <c r="B24" s="193"/>
      <c r="C24" s="193"/>
      <c r="D24" s="219" t="s">
        <v>122</v>
      </c>
      <c r="E24" s="219" t="s">
        <v>120</v>
      </c>
      <c r="F24" s="243">
        <v>15</v>
      </c>
      <c r="G24" s="195">
        <v>246.169</v>
      </c>
      <c r="H24" s="195">
        <v>250</v>
      </c>
      <c r="I24" s="195">
        <f>H24</f>
        <v>250</v>
      </c>
      <c r="J24" s="196">
        <f t="shared" si="1"/>
        <v>250</v>
      </c>
      <c r="K24" s="195">
        <f>T24</f>
        <v>62</v>
      </c>
      <c r="L24" s="195">
        <f>T24+U24</f>
        <v>125</v>
      </c>
      <c r="M24" s="195">
        <f>T24+U24+V24</f>
        <v>187</v>
      </c>
      <c r="N24" s="195">
        <f>T24+U24+V24+W24</f>
        <v>250</v>
      </c>
      <c r="O24" s="196">
        <f t="shared" si="2"/>
        <v>250</v>
      </c>
      <c r="P24" s="197">
        <f t="shared" si="3"/>
        <v>1</v>
      </c>
      <c r="Q24" s="198"/>
      <c r="R24" s="173"/>
      <c r="S24" s="130">
        <v>15</v>
      </c>
      <c r="T24" s="128">
        <v>62</v>
      </c>
      <c r="U24" s="128">
        <v>63</v>
      </c>
      <c r="V24" s="129">
        <v>62</v>
      </c>
      <c r="W24" s="129">
        <v>63</v>
      </c>
      <c r="X24" s="128">
        <f t="shared" si="4"/>
        <v>250</v>
      </c>
      <c r="Z24" s="81">
        <f t="shared" si="5"/>
        <v>0</v>
      </c>
    </row>
    <row r="25" spans="1:26" ht="51.75" customHeight="1">
      <c r="A25" s="328"/>
      <c r="B25" s="193"/>
      <c r="C25" s="193"/>
      <c r="D25" s="219" t="s">
        <v>193</v>
      </c>
      <c r="E25" s="219" t="s">
        <v>350</v>
      </c>
      <c r="F25" s="243">
        <v>16</v>
      </c>
      <c r="G25" s="195">
        <v>0</v>
      </c>
      <c r="H25" s="195">
        <v>0</v>
      </c>
      <c r="I25" s="195">
        <f>I27+I28</f>
        <v>0</v>
      </c>
      <c r="J25" s="196"/>
      <c r="K25" s="195">
        <v>0</v>
      </c>
      <c r="L25" s="195">
        <v>0</v>
      </c>
      <c r="M25" s="195">
        <v>0</v>
      </c>
      <c r="N25" s="195">
        <v>0</v>
      </c>
      <c r="O25" s="196">
        <f t="shared" si="2"/>
        <v>0</v>
      </c>
      <c r="P25" s="197"/>
      <c r="Q25" s="198"/>
      <c r="R25" s="173"/>
      <c r="S25" s="130">
        <v>16</v>
      </c>
      <c r="T25" s="128"/>
      <c r="U25" s="128"/>
      <c r="V25" s="129"/>
      <c r="W25" s="129"/>
      <c r="X25" s="128">
        <f t="shared" si="4"/>
        <v>0</v>
      </c>
      <c r="Z25" s="81">
        <f t="shared" si="5"/>
        <v>0</v>
      </c>
    </row>
    <row r="26" spans="1:26" ht="14.25" customHeight="1">
      <c r="A26" s="328"/>
      <c r="B26" s="193"/>
      <c r="C26" s="193"/>
      <c r="D26" s="219"/>
      <c r="E26" s="219" t="s">
        <v>228</v>
      </c>
      <c r="F26" s="243">
        <v>17</v>
      </c>
      <c r="G26" s="195"/>
      <c r="H26" s="195"/>
      <c r="I26" s="195"/>
      <c r="J26" s="196"/>
      <c r="K26" s="195"/>
      <c r="L26" s="195"/>
      <c r="M26" s="195"/>
      <c r="N26" s="195"/>
      <c r="O26" s="196">
        <f t="shared" si="2"/>
        <v>0</v>
      </c>
      <c r="P26" s="197"/>
      <c r="Q26" s="198"/>
      <c r="R26" s="173"/>
      <c r="S26" s="130">
        <v>17</v>
      </c>
      <c r="T26" s="128"/>
      <c r="U26" s="128"/>
      <c r="V26" s="129"/>
      <c r="W26" s="129"/>
      <c r="X26" s="128">
        <f t="shared" si="4"/>
        <v>0</v>
      </c>
      <c r="Z26" s="81">
        <f t="shared" si="5"/>
        <v>0</v>
      </c>
    </row>
    <row r="27" spans="1:26" ht="12.75" customHeight="1">
      <c r="A27" s="328"/>
      <c r="B27" s="193"/>
      <c r="C27" s="193"/>
      <c r="D27" s="219"/>
      <c r="E27" s="219" t="s">
        <v>213</v>
      </c>
      <c r="F27" s="243">
        <v>18</v>
      </c>
      <c r="G27" s="195"/>
      <c r="H27" s="195"/>
      <c r="I27" s="195"/>
      <c r="J27" s="196"/>
      <c r="K27" s="195"/>
      <c r="L27" s="195"/>
      <c r="M27" s="195"/>
      <c r="N27" s="195"/>
      <c r="O27" s="196">
        <f t="shared" si="2"/>
        <v>0</v>
      </c>
      <c r="P27" s="197"/>
      <c r="Q27" s="198"/>
      <c r="R27" s="173"/>
      <c r="S27" s="130">
        <v>18</v>
      </c>
      <c r="T27" s="128"/>
      <c r="U27" s="128"/>
      <c r="V27" s="129"/>
      <c r="W27" s="129"/>
      <c r="X27" s="128">
        <f t="shared" si="4"/>
        <v>0</v>
      </c>
      <c r="Z27" s="81">
        <f t="shared" si="5"/>
        <v>0</v>
      </c>
    </row>
    <row r="28" spans="1:26" ht="30" customHeight="1">
      <c r="A28" s="328"/>
      <c r="B28" s="193"/>
      <c r="C28" s="193"/>
      <c r="D28" s="219" t="s">
        <v>195</v>
      </c>
      <c r="E28" s="219" t="s">
        <v>121</v>
      </c>
      <c r="F28" s="243">
        <v>19</v>
      </c>
      <c r="G28" s="195"/>
      <c r="H28" s="195"/>
      <c r="I28" s="195"/>
      <c r="J28" s="196"/>
      <c r="K28" s="195"/>
      <c r="L28" s="195"/>
      <c r="M28" s="195"/>
      <c r="N28" s="195"/>
      <c r="O28" s="196">
        <f t="shared" si="2"/>
        <v>0</v>
      </c>
      <c r="P28" s="197"/>
      <c r="Q28" s="198"/>
      <c r="R28" s="173"/>
      <c r="S28" s="130">
        <v>19</v>
      </c>
      <c r="T28" s="128"/>
      <c r="U28" s="128"/>
      <c r="V28" s="129"/>
      <c r="W28" s="129"/>
      <c r="X28" s="128">
        <f t="shared" si="4"/>
        <v>0</v>
      </c>
      <c r="Z28" s="81">
        <f t="shared" si="5"/>
        <v>0</v>
      </c>
    </row>
    <row r="29" spans="1:26" ht="27.75" customHeight="1">
      <c r="A29" s="328"/>
      <c r="B29" s="193"/>
      <c r="C29" s="193"/>
      <c r="D29" s="219" t="s">
        <v>196</v>
      </c>
      <c r="E29" s="219" t="s">
        <v>107</v>
      </c>
      <c r="F29" s="243">
        <v>20</v>
      </c>
      <c r="G29" s="195"/>
      <c r="H29" s="195"/>
      <c r="I29" s="195"/>
      <c r="J29" s="196"/>
      <c r="K29" s="195"/>
      <c r="L29" s="195"/>
      <c r="M29" s="195"/>
      <c r="N29" s="195"/>
      <c r="O29" s="196">
        <f t="shared" si="2"/>
        <v>0</v>
      </c>
      <c r="P29" s="197"/>
      <c r="Q29" s="198"/>
      <c r="R29" s="173"/>
      <c r="S29" s="130">
        <v>20</v>
      </c>
      <c r="T29" s="128"/>
      <c r="U29" s="128"/>
      <c r="V29" s="129"/>
      <c r="W29" s="129"/>
      <c r="X29" s="128">
        <f t="shared" si="4"/>
        <v>0</v>
      </c>
      <c r="Z29" s="81">
        <f t="shared" si="5"/>
        <v>0</v>
      </c>
    </row>
    <row r="30" spans="1:26" ht="12.75" customHeight="1">
      <c r="A30" s="328"/>
      <c r="B30" s="193"/>
      <c r="C30" s="193"/>
      <c r="D30" s="219" t="s">
        <v>197</v>
      </c>
      <c r="E30" s="219" t="s">
        <v>66</v>
      </c>
      <c r="F30" s="243">
        <v>21</v>
      </c>
      <c r="G30" s="195">
        <v>19.424</v>
      </c>
      <c r="H30" s="195">
        <v>60</v>
      </c>
      <c r="I30" s="195">
        <f>H30</f>
        <v>60</v>
      </c>
      <c r="J30" s="196">
        <f t="shared" si="1"/>
        <v>60</v>
      </c>
      <c r="K30" s="195">
        <f>T30</f>
        <v>7</v>
      </c>
      <c r="L30" s="195">
        <f>T30+U30</f>
        <v>24</v>
      </c>
      <c r="M30" s="195">
        <f>T30+U30+V30</f>
        <v>42</v>
      </c>
      <c r="N30" s="195">
        <f>T30+U30+V30+W30</f>
        <v>60</v>
      </c>
      <c r="O30" s="196">
        <f t="shared" si="2"/>
        <v>60</v>
      </c>
      <c r="P30" s="197">
        <f t="shared" si="3"/>
        <v>1</v>
      </c>
      <c r="Q30" s="198"/>
      <c r="R30" s="173"/>
      <c r="S30" s="130">
        <v>21</v>
      </c>
      <c r="T30" s="128">
        <v>7</v>
      </c>
      <c r="U30" s="128">
        <v>17</v>
      </c>
      <c r="V30" s="129">
        <v>18</v>
      </c>
      <c r="W30" s="129">
        <v>18</v>
      </c>
      <c r="X30" s="128">
        <f t="shared" si="4"/>
        <v>60</v>
      </c>
      <c r="Z30" s="81">
        <f t="shared" si="5"/>
        <v>0</v>
      </c>
    </row>
    <row r="31" spans="1:26" s="31" customFormat="1" ht="40.5" customHeight="1">
      <c r="A31" s="328"/>
      <c r="B31" s="193">
        <v>2</v>
      </c>
      <c r="C31" s="193"/>
      <c r="D31" s="309" t="s">
        <v>351</v>
      </c>
      <c r="E31" s="309"/>
      <c r="F31" s="194">
        <v>22</v>
      </c>
      <c r="G31" s="196">
        <v>11.221</v>
      </c>
      <c r="H31" s="196">
        <v>12</v>
      </c>
      <c r="I31" s="196">
        <f aca="true" t="shared" si="8" ref="I31:N31">I32+I33+I34+I35+I36</f>
        <v>12</v>
      </c>
      <c r="J31" s="196">
        <f t="shared" si="1"/>
        <v>12</v>
      </c>
      <c r="K31" s="196">
        <f t="shared" si="8"/>
        <v>3</v>
      </c>
      <c r="L31" s="196">
        <f t="shared" si="8"/>
        <v>6</v>
      </c>
      <c r="M31" s="196">
        <f t="shared" si="8"/>
        <v>9</v>
      </c>
      <c r="N31" s="196">
        <f t="shared" si="8"/>
        <v>12</v>
      </c>
      <c r="O31" s="196">
        <f t="shared" si="2"/>
        <v>12</v>
      </c>
      <c r="P31" s="197">
        <f t="shared" si="3"/>
        <v>1</v>
      </c>
      <c r="Q31" s="198"/>
      <c r="R31" s="174"/>
      <c r="S31" s="131">
        <v>22</v>
      </c>
      <c r="T31" s="36">
        <f>T32+T33+T34+T35+T36</f>
        <v>3</v>
      </c>
      <c r="U31" s="36">
        <f>U32+U33+U34+U35+U36</f>
        <v>3</v>
      </c>
      <c r="V31" s="36">
        <f>V32+V33+V34+V35+V36</f>
        <v>3</v>
      </c>
      <c r="W31" s="36">
        <f>W32+W33+W34+W35+W36</f>
        <v>3</v>
      </c>
      <c r="X31" s="128">
        <f t="shared" si="4"/>
        <v>12</v>
      </c>
      <c r="Z31" s="81">
        <f t="shared" si="5"/>
        <v>0</v>
      </c>
    </row>
    <row r="32" spans="1:26" ht="16.5" customHeight="1">
      <c r="A32" s="328"/>
      <c r="B32" s="328"/>
      <c r="C32" s="193" t="s">
        <v>24</v>
      </c>
      <c r="D32" s="324" t="s">
        <v>31</v>
      </c>
      <c r="E32" s="324"/>
      <c r="F32" s="194">
        <v>23</v>
      </c>
      <c r="G32" s="195"/>
      <c r="H32" s="195"/>
      <c r="I32" s="195"/>
      <c r="J32" s="196"/>
      <c r="K32" s="195"/>
      <c r="L32" s="195"/>
      <c r="M32" s="195"/>
      <c r="N32" s="195"/>
      <c r="O32" s="196">
        <f t="shared" si="2"/>
        <v>0</v>
      </c>
      <c r="P32" s="197"/>
      <c r="Q32" s="198"/>
      <c r="R32" s="173"/>
      <c r="S32" s="130">
        <v>23</v>
      </c>
      <c r="T32" s="128"/>
      <c r="U32" s="128"/>
      <c r="V32" s="129"/>
      <c r="W32" s="129"/>
      <c r="X32" s="128">
        <f t="shared" si="4"/>
        <v>0</v>
      </c>
      <c r="Z32" s="81">
        <f t="shared" si="5"/>
        <v>0</v>
      </c>
    </row>
    <row r="33" spans="1:26" ht="17.25" customHeight="1">
      <c r="A33" s="328"/>
      <c r="B33" s="328"/>
      <c r="C33" s="193" t="s">
        <v>25</v>
      </c>
      <c r="D33" s="324" t="s">
        <v>67</v>
      </c>
      <c r="E33" s="324"/>
      <c r="F33" s="194">
        <v>24</v>
      </c>
      <c r="G33" s="195"/>
      <c r="H33" s="195"/>
      <c r="I33" s="195"/>
      <c r="J33" s="196"/>
      <c r="K33" s="195"/>
      <c r="L33" s="195"/>
      <c r="M33" s="195"/>
      <c r="N33" s="195"/>
      <c r="O33" s="196">
        <f t="shared" si="2"/>
        <v>0</v>
      </c>
      <c r="P33" s="197"/>
      <c r="Q33" s="198"/>
      <c r="R33" s="173"/>
      <c r="S33" s="130">
        <v>24</v>
      </c>
      <c r="T33" s="128"/>
      <c r="U33" s="128"/>
      <c r="V33" s="129"/>
      <c r="W33" s="129"/>
      <c r="X33" s="128">
        <f t="shared" si="4"/>
        <v>0</v>
      </c>
      <c r="Z33" s="81">
        <f t="shared" si="5"/>
        <v>0</v>
      </c>
    </row>
    <row r="34" spans="1:26" ht="15.75" customHeight="1">
      <c r="A34" s="328"/>
      <c r="B34" s="328"/>
      <c r="C34" s="193" t="s">
        <v>27</v>
      </c>
      <c r="D34" s="324" t="s">
        <v>68</v>
      </c>
      <c r="E34" s="324"/>
      <c r="F34" s="194">
        <v>25</v>
      </c>
      <c r="G34" s="195"/>
      <c r="H34" s="195"/>
      <c r="I34" s="195"/>
      <c r="J34" s="196"/>
      <c r="K34" s="195"/>
      <c r="L34" s="195"/>
      <c r="M34" s="195"/>
      <c r="N34" s="195"/>
      <c r="O34" s="196">
        <f t="shared" si="2"/>
        <v>0</v>
      </c>
      <c r="P34" s="197"/>
      <c r="Q34" s="198"/>
      <c r="R34" s="173"/>
      <c r="S34" s="130">
        <v>25</v>
      </c>
      <c r="T34" s="128"/>
      <c r="U34" s="128"/>
      <c r="V34" s="129"/>
      <c r="W34" s="129"/>
      <c r="X34" s="128">
        <f t="shared" si="4"/>
        <v>0</v>
      </c>
      <c r="Z34" s="81">
        <f t="shared" si="5"/>
        <v>0</v>
      </c>
    </row>
    <row r="35" spans="1:26" ht="16.5" customHeight="1">
      <c r="A35" s="328"/>
      <c r="B35" s="328"/>
      <c r="C35" s="193" t="s">
        <v>29</v>
      </c>
      <c r="D35" s="324" t="s">
        <v>32</v>
      </c>
      <c r="E35" s="324"/>
      <c r="F35" s="194">
        <v>26</v>
      </c>
      <c r="G35" s="195">
        <v>11.221</v>
      </c>
      <c r="H35" s="195">
        <v>12</v>
      </c>
      <c r="I35" s="195">
        <v>12</v>
      </c>
      <c r="J35" s="196">
        <f t="shared" si="1"/>
        <v>12</v>
      </c>
      <c r="K35" s="195">
        <f>T35</f>
        <v>3</v>
      </c>
      <c r="L35" s="195">
        <f>T35+U35</f>
        <v>6</v>
      </c>
      <c r="M35" s="195">
        <f>T35+U35+V35</f>
        <v>9</v>
      </c>
      <c r="N35" s="195">
        <f>T35+U35+V35+W35</f>
        <v>12</v>
      </c>
      <c r="O35" s="196">
        <f t="shared" si="2"/>
        <v>12</v>
      </c>
      <c r="P35" s="197">
        <f t="shared" si="3"/>
        <v>1</v>
      </c>
      <c r="Q35" s="198"/>
      <c r="R35" s="173"/>
      <c r="S35" s="130">
        <v>26</v>
      </c>
      <c r="T35" s="128">
        <v>3</v>
      </c>
      <c r="U35" s="128">
        <v>3</v>
      </c>
      <c r="V35" s="129">
        <v>3</v>
      </c>
      <c r="W35" s="129">
        <v>3</v>
      </c>
      <c r="X35" s="128">
        <f t="shared" si="4"/>
        <v>12</v>
      </c>
      <c r="Z35" s="81">
        <f t="shared" si="5"/>
        <v>0</v>
      </c>
    </row>
    <row r="36" spans="1:26" ht="15" customHeight="1">
      <c r="A36" s="328"/>
      <c r="B36" s="328"/>
      <c r="C36" s="193" t="s">
        <v>30</v>
      </c>
      <c r="D36" s="324" t="s">
        <v>33</v>
      </c>
      <c r="E36" s="324"/>
      <c r="F36" s="194">
        <v>27</v>
      </c>
      <c r="G36" s="195"/>
      <c r="H36" s="195"/>
      <c r="I36" s="195"/>
      <c r="J36" s="196"/>
      <c r="K36" s="195"/>
      <c r="L36" s="195"/>
      <c r="M36" s="195"/>
      <c r="N36" s="195"/>
      <c r="O36" s="196">
        <f t="shared" si="2"/>
        <v>0</v>
      </c>
      <c r="P36" s="197"/>
      <c r="Q36" s="198"/>
      <c r="R36" s="173"/>
      <c r="S36" s="130">
        <v>27</v>
      </c>
      <c r="T36" s="128"/>
      <c r="U36" s="128"/>
      <c r="V36" s="129"/>
      <c r="W36" s="129"/>
      <c r="X36" s="128">
        <f t="shared" si="4"/>
        <v>0</v>
      </c>
      <c r="Z36" s="81">
        <f t="shared" si="5"/>
        <v>0</v>
      </c>
    </row>
    <row r="37" spans="1:26" s="213" customFormat="1" ht="30.75" customHeight="1">
      <c r="A37" s="193" t="s">
        <v>13</v>
      </c>
      <c r="B37" s="318" t="s">
        <v>352</v>
      </c>
      <c r="C37" s="333"/>
      <c r="D37" s="333"/>
      <c r="E37" s="319"/>
      <c r="F37" s="194">
        <v>28</v>
      </c>
      <c r="G37" s="196">
        <f>G38+G139</f>
        <v>3482.3900000000003</v>
      </c>
      <c r="H37" s="196">
        <f>H38+H139</f>
        <v>3489</v>
      </c>
      <c r="I37" s="196">
        <f>I38+I139</f>
        <v>3489</v>
      </c>
      <c r="J37" s="196">
        <f t="shared" si="1"/>
        <v>3489</v>
      </c>
      <c r="K37" s="196">
        <f>K38+K139</f>
        <v>832.8755874999999</v>
      </c>
      <c r="L37" s="196">
        <f>L38+L139</f>
        <v>1766.3446125</v>
      </c>
      <c r="M37" s="196">
        <f>M38+M139</f>
        <v>2674.2016375000003</v>
      </c>
      <c r="N37" s="196">
        <f>N38+N139</f>
        <v>3613.8466625</v>
      </c>
      <c r="O37" s="196">
        <f t="shared" si="2"/>
        <v>3613.8466625</v>
      </c>
      <c r="P37" s="197">
        <f t="shared" si="3"/>
        <v>1.0357829356549155</v>
      </c>
      <c r="Q37" s="198"/>
      <c r="R37" s="210"/>
      <c r="S37" s="130">
        <v>28</v>
      </c>
      <c r="T37" s="212">
        <f>T38+T139</f>
        <v>832.8755874999999</v>
      </c>
      <c r="U37" s="212">
        <f>U38+U139</f>
        <v>940.469025</v>
      </c>
      <c r="V37" s="212">
        <f>V38+V139</f>
        <v>907.857025</v>
      </c>
      <c r="W37" s="212">
        <f>W38+W139</f>
        <v>932.6450249999999</v>
      </c>
      <c r="X37" s="212">
        <f>X38+X139</f>
        <v>3613.8466625</v>
      </c>
      <c r="Y37" s="214">
        <f>H37-J37</f>
        <v>0</v>
      </c>
      <c r="Z37" s="214">
        <f t="shared" si="5"/>
        <v>0</v>
      </c>
    </row>
    <row r="38" spans="1:26" s="31" customFormat="1" ht="39" customHeight="1">
      <c r="A38" s="328"/>
      <c r="B38" s="193">
        <v>1</v>
      </c>
      <c r="C38" s="309" t="s">
        <v>353</v>
      </c>
      <c r="D38" s="309"/>
      <c r="E38" s="309"/>
      <c r="F38" s="194">
        <v>29</v>
      </c>
      <c r="G38" s="200">
        <f aca="true" t="shared" si="9" ref="G38:N38">G39+G87+G94+G122</f>
        <v>3482.3900000000003</v>
      </c>
      <c r="H38" s="200">
        <f t="shared" si="9"/>
        <v>3489</v>
      </c>
      <c r="I38" s="200">
        <f t="shared" si="9"/>
        <v>3489</v>
      </c>
      <c r="J38" s="196">
        <f t="shared" si="1"/>
        <v>3489</v>
      </c>
      <c r="K38" s="196">
        <f t="shared" si="9"/>
        <v>832.8755874999999</v>
      </c>
      <c r="L38" s="196">
        <f t="shared" si="9"/>
        <v>1766.3446125</v>
      </c>
      <c r="M38" s="196">
        <f t="shared" si="9"/>
        <v>2674.2016375000003</v>
      </c>
      <c r="N38" s="196">
        <f t="shared" si="9"/>
        <v>3613.8466625</v>
      </c>
      <c r="O38" s="196">
        <f t="shared" si="2"/>
        <v>3613.8466625</v>
      </c>
      <c r="P38" s="197">
        <f t="shared" si="3"/>
        <v>1.0357829356549155</v>
      </c>
      <c r="Q38" s="198"/>
      <c r="R38" s="174"/>
      <c r="S38" s="130">
        <v>29</v>
      </c>
      <c r="T38" s="36">
        <f>T39+T87+T94+T122</f>
        <v>832.8755874999999</v>
      </c>
      <c r="U38" s="36">
        <f>U39+U87+U94+U122</f>
        <v>940.469025</v>
      </c>
      <c r="V38" s="36">
        <f>V39+V87+V94+V122</f>
        <v>907.857025</v>
      </c>
      <c r="W38" s="36">
        <f>W39+W87+W94+W122</f>
        <v>932.6450249999999</v>
      </c>
      <c r="X38" s="128">
        <f t="shared" si="4"/>
        <v>3613.8466625</v>
      </c>
      <c r="Y38" s="81">
        <f aca="true" t="shared" si="10" ref="Y38:Y101">H38-J38</f>
        <v>0</v>
      </c>
      <c r="Z38" s="81">
        <f t="shared" si="5"/>
        <v>0</v>
      </c>
    </row>
    <row r="39" spans="1:26" ht="30" customHeight="1">
      <c r="A39" s="328"/>
      <c r="B39" s="344"/>
      <c r="C39" s="309" t="s">
        <v>354</v>
      </c>
      <c r="D39" s="309"/>
      <c r="E39" s="309"/>
      <c r="F39" s="194">
        <v>30</v>
      </c>
      <c r="G39" s="196">
        <f aca="true" t="shared" si="11" ref="G39:N39">G40+G48+G54</f>
        <v>765.942</v>
      </c>
      <c r="H39" s="196">
        <f t="shared" si="11"/>
        <v>767</v>
      </c>
      <c r="I39" s="195">
        <f t="shared" si="11"/>
        <v>767</v>
      </c>
      <c r="J39" s="196">
        <f t="shared" si="1"/>
        <v>767</v>
      </c>
      <c r="K39" s="196">
        <f t="shared" si="11"/>
        <v>220</v>
      </c>
      <c r="L39" s="196">
        <f t="shared" si="11"/>
        <v>419</v>
      </c>
      <c r="M39" s="196">
        <f t="shared" si="11"/>
        <v>621</v>
      </c>
      <c r="N39" s="196">
        <f t="shared" si="11"/>
        <v>839</v>
      </c>
      <c r="O39" s="196">
        <f t="shared" si="2"/>
        <v>839</v>
      </c>
      <c r="P39" s="197">
        <f t="shared" si="3"/>
        <v>1.0938722294654497</v>
      </c>
      <c r="Q39" s="198"/>
      <c r="R39" s="173"/>
      <c r="S39" s="130">
        <v>30</v>
      </c>
      <c r="T39" s="36">
        <f>T40+T48+T54</f>
        <v>220</v>
      </c>
      <c r="U39" s="36">
        <f>U40+U48+U54</f>
        <v>206</v>
      </c>
      <c r="V39" s="36">
        <f>V40+V48+V54</f>
        <v>202</v>
      </c>
      <c r="W39" s="36">
        <f>W40+W48+W54</f>
        <v>211</v>
      </c>
      <c r="X39" s="128">
        <f t="shared" si="4"/>
        <v>839</v>
      </c>
      <c r="Y39" s="81">
        <f t="shared" si="10"/>
        <v>0</v>
      </c>
      <c r="Z39" s="81">
        <f t="shared" si="5"/>
        <v>0</v>
      </c>
    </row>
    <row r="40" spans="1:26" ht="45" customHeight="1">
      <c r="A40" s="328"/>
      <c r="B40" s="335"/>
      <c r="C40" s="193" t="s">
        <v>69</v>
      </c>
      <c r="D40" s="320" t="s">
        <v>355</v>
      </c>
      <c r="E40" s="321"/>
      <c r="F40" s="194">
        <v>31</v>
      </c>
      <c r="G40" s="195">
        <v>234.13400000000001</v>
      </c>
      <c r="H40" s="195">
        <f aca="true" t="shared" si="12" ref="H40:N40">H41+H42+H45+H46+H47</f>
        <v>214</v>
      </c>
      <c r="I40" s="195">
        <f t="shared" si="12"/>
        <v>214</v>
      </c>
      <c r="J40" s="196">
        <f t="shared" si="1"/>
        <v>214</v>
      </c>
      <c r="K40" s="195">
        <f t="shared" si="12"/>
        <v>56</v>
      </c>
      <c r="L40" s="195">
        <f t="shared" si="12"/>
        <v>114</v>
      </c>
      <c r="M40" s="195">
        <f t="shared" si="12"/>
        <v>167</v>
      </c>
      <c r="N40" s="195">
        <f t="shared" si="12"/>
        <v>229</v>
      </c>
      <c r="O40" s="196">
        <f t="shared" si="2"/>
        <v>229</v>
      </c>
      <c r="P40" s="197">
        <f t="shared" si="3"/>
        <v>1.0700934579439252</v>
      </c>
      <c r="Q40" s="198"/>
      <c r="R40" s="173"/>
      <c r="S40" s="130">
        <v>31</v>
      </c>
      <c r="T40" s="32">
        <f>T41+T42+T45+T46+T47</f>
        <v>56</v>
      </c>
      <c r="U40" s="32">
        <f>U41+U42+U45+U46+U47</f>
        <v>58</v>
      </c>
      <c r="V40" s="32">
        <f>V41+V42+V45+V46+V47</f>
        <v>53</v>
      </c>
      <c r="W40" s="32">
        <f>W41+W42+W45+W46+W47</f>
        <v>62</v>
      </c>
      <c r="X40" s="128">
        <f t="shared" si="4"/>
        <v>229</v>
      </c>
      <c r="Y40" s="81">
        <f t="shared" si="10"/>
        <v>0</v>
      </c>
      <c r="Z40" s="81">
        <f t="shared" si="5"/>
        <v>0</v>
      </c>
    </row>
    <row r="41" spans="1:26" ht="16.5" customHeight="1">
      <c r="A41" s="328"/>
      <c r="B41" s="335"/>
      <c r="C41" s="193" t="s">
        <v>24</v>
      </c>
      <c r="D41" s="320" t="s">
        <v>70</v>
      </c>
      <c r="E41" s="321"/>
      <c r="F41" s="194">
        <v>32</v>
      </c>
      <c r="G41" s="195"/>
      <c r="H41" s="195"/>
      <c r="I41" s="195"/>
      <c r="J41" s="196"/>
      <c r="K41" s="195"/>
      <c r="L41" s="195"/>
      <c r="M41" s="195"/>
      <c r="N41" s="195"/>
      <c r="O41" s="196">
        <f t="shared" si="2"/>
        <v>0</v>
      </c>
      <c r="P41" s="197"/>
      <c r="Q41" s="198"/>
      <c r="R41" s="173"/>
      <c r="S41" s="130">
        <v>32</v>
      </c>
      <c r="T41" s="128"/>
      <c r="U41" s="128"/>
      <c r="V41" s="129"/>
      <c r="W41" s="129"/>
      <c r="X41" s="128">
        <f t="shared" si="4"/>
        <v>0</v>
      </c>
      <c r="Y41" s="81">
        <f t="shared" si="10"/>
        <v>0</v>
      </c>
      <c r="Z41" s="81">
        <f t="shared" si="5"/>
        <v>0</v>
      </c>
    </row>
    <row r="42" spans="1:26" s="208" customFormat="1" ht="32.25" customHeight="1">
      <c r="A42" s="328"/>
      <c r="B42" s="335"/>
      <c r="C42" s="193" t="s">
        <v>25</v>
      </c>
      <c r="D42" s="320" t="s">
        <v>202</v>
      </c>
      <c r="E42" s="321"/>
      <c r="F42" s="194">
        <v>33</v>
      </c>
      <c r="G42" s="195">
        <v>118.825</v>
      </c>
      <c r="H42" s="195">
        <v>102</v>
      </c>
      <c r="I42" s="195">
        <f>H42</f>
        <v>102</v>
      </c>
      <c r="J42" s="196">
        <f t="shared" si="1"/>
        <v>102</v>
      </c>
      <c r="K42" s="195">
        <f>T42</f>
        <v>26</v>
      </c>
      <c r="L42" s="195">
        <f>T42+U42</f>
        <v>54</v>
      </c>
      <c r="M42" s="195">
        <f>T42+U42+V42</f>
        <v>82</v>
      </c>
      <c r="N42" s="195">
        <f>T42+U42+V42+W42</f>
        <v>112</v>
      </c>
      <c r="O42" s="196">
        <f t="shared" si="2"/>
        <v>112</v>
      </c>
      <c r="P42" s="197">
        <f t="shared" si="3"/>
        <v>1.0980392156862746</v>
      </c>
      <c r="Q42" s="198"/>
      <c r="R42" s="204"/>
      <c r="S42" s="130">
        <v>33</v>
      </c>
      <c r="T42" s="206">
        <v>26</v>
      </c>
      <c r="U42" s="206">
        <v>28</v>
      </c>
      <c r="V42" s="207">
        <v>28</v>
      </c>
      <c r="W42" s="207">
        <v>30</v>
      </c>
      <c r="X42" s="206">
        <f t="shared" si="4"/>
        <v>112</v>
      </c>
      <c r="Y42" s="209">
        <f t="shared" si="10"/>
        <v>0</v>
      </c>
      <c r="Z42" s="209">
        <f t="shared" si="5"/>
        <v>0</v>
      </c>
    </row>
    <row r="43" spans="1:26" s="208" customFormat="1" ht="30" customHeight="1">
      <c r="A43" s="328"/>
      <c r="B43" s="335"/>
      <c r="C43" s="193"/>
      <c r="D43" s="219" t="s">
        <v>71</v>
      </c>
      <c r="E43" s="219" t="s">
        <v>72</v>
      </c>
      <c r="F43" s="194">
        <v>34</v>
      </c>
      <c r="G43" s="195">
        <v>15.342</v>
      </c>
      <c r="H43" s="195">
        <v>18</v>
      </c>
      <c r="I43" s="195">
        <f>H43</f>
        <v>18</v>
      </c>
      <c r="J43" s="196">
        <f t="shared" si="1"/>
        <v>18</v>
      </c>
      <c r="K43" s="195">
        <f>T43</f>
        <v>10</v>
      </c>
      <c r="L43" s="195">
        <f>T43+U43</f>
        <v>20</v>
      </c>
      <c r="M43" s="195">
        <f>T43+U43+V43</f>
        <v>25</v>
      </c>
      <c r="N43" s="195">
        <f>T43+U43+V43+W43</f>
        <v>30</v>
      </c>
      <c r="O43" s="196">
        <f t="shared" si="2"/>
        <v>30</v>
      </c>
      <c r="P43" s="197">
        <f t="shared" si="3"/>
        <v>1.6666666666666667</v>
      </c>
      <c r="Q43" s="198"/>
      <c r="R43" s="204"/>
      <c r="S43" s="130">
        <v>34</v>
      </c>
      <c r="T43" s="206">
        <v>10</v>
      </c>
      <c r="U43" s="206">
        <v>10</v>
      </c>
      <c r="V43" s="207">
        <v>5</v>
      </c>
      <c r="W43" s="207">
        <v>5</v>
      </c>
      <c r="X43" s="206">
        <f t="shared" si="4"/>
        <v>30</v>
      </c>
      <c r="Y43" s="209">
        <f t="shared" si="10"/>
        <v>0</v>
      </c>
      <c r="Z43" s="209">
        <f t="shared" si="5"/>
        <v>0</v>
      </c>
    </row>
    <row r="44" spans="1:26" s="208" customFormat="1" ht="16.5" customHeight="1">
      <c r="A44" s="328"/>
      <c r="B44" s="335"/>
      <c r="C44" s="193"/>
      <c r="D44" s="219" t="s">
        <v>73</v>
      </c>
      <c r="E44" s="219" t="s">
        <v>74</v>
      </c>
      <c r="F44" s="194">
        <v>35</v>
      </c>
      <c r="G44" s="195">
        <v>19.217</v>
      </c>
      <c r="H44" s="195">
        <v>16</v>
      </c>
      <c r="I44" s="195">
        <v>16</v>
      </c>
      <c r="J44" s="196">
        <f t="shared" si="1"/>
        <v>16</v>
      </c>
      <c r="K44" s="195">
        <f>T44</f>
        <v>5</v>
      </c>
      <c r="L44" s="195">
        <f>T44+U44</f>
        <v>8</v>
      </c>
      <c r="M44" s="195">
        <f>T44+U44+V44</f>
        <v>11</v>
      </c>
      <c r="N44" s="195">
        <f>T44+U44+V44+W44</f>
        <v>16</v>
      </c>
      <c r="O44" s="196">
        <f t="shared" si="2"/>
        <v>16</v>
      </c>
      <c r="P44" s="197">
        <f t="shared" si="3"/>
        <v>1</v>
      </c>
      <c r="Q44" s="198"/>
      <c r="R44" s="204"/>
      <c r="S44" s="130">
        <v>35</v>
      </c>
      <c r="T44" s="206">
        <v>5</v>
      </c>
      <c r="U44" s="206">
        <v>3</v>
      </c>
      <c r="V44" s="207">
        <v>3</v>
      </c>
      <c r="W44" s="207">
        <v>5</v>
      </c>
      <c r="X44" s="206">
        <f t="shared" si="4"/>
        <v>16</v>
      </c>
      <c r="Y44" s="209">
        <f t="shared" si="10"/>
        <v>0</v>
      </c>
      <c r="Z44" s="209">
        <f t="shared" si="5"/>
        <v>0</v>
      </c>
    </row>
    <row r="45" spans="1:26" s="208" customFormat="1" ht="29.25" customHeight="1">
      <c r="A45" s="328"/>
      <c r="B45" s="335"/>
      <c r="C45" s="193" t="s">
        <v>27</v>
      </c>
      <c r="D45" s="309" t="s">
        <v>123</v>
      </c>
      <c r="E45" s="309"/>
      <c r="F45" s="194">
        <v>36</v>
      </c>
      <c r="G45" s="195">
        <v>38.152</v>
      </c>
      <c r="H45" s="195">
        <v>40</v>
      </c>
      <c r="I45" s="195">
        <v>40</v>
      </c>
      <c r="J45" s="196">
        <f t="shared" si="1"/>
        <v>40</v>
      </c>
      <c r="K45" s="195">
        <f>T45</f>
        <v>10</v>
      </c>
      <c r="L45" s="195">
        <f>T45+U45</f>
        <v>22</v>
      </c>
      <c r="M45" s="195">
        <f>T45+U45+V45</f>
        <v>35</v>
      </c>
      <c r="N45" s="195">
        <f>T45+U45+V45+W45</f>
        <v>45</v>
      </c>
      <c r="O45" s="196">
        <f t="shared" si="2"/>
        <v>45</v>
      </c>
      <c r="P45" s="197">
        <f t="shared" si="3"/>
        <v>1.125</v>
      </c>
      <c r="Q45" s="198"/>
      <c r="R45" s="204"/>
      <c r="S45" s="130">
        <v>36</v>
      </c>
      <c r="T45" s="206">
        <v>10</v>
      </c>
      <c r="U45" s="206">
        <v>12</v>
      </c>
      <c r="V45" s="207">
        <v>13</v>
      </c>
      <c r="W45" s="207">
        <v>10</v>
      </c>
      <c r="X45" s="206">
        <f t="shared" si="4"/>
        <v>45</v>
      </c>
      <c r="Y45" s="209">
        <f t="shared" si="10"/>
        <v>0</v>
      </c>
      <c r="Z45" s="209">
        <f t="shared" si="5"/>
        <v>0</v>
      </c>
    </row>
    <row r="46" spans="1:26" s="208" customFormat="1" ht="15" customHeight="1">
      <c r="A46" s="328"/>
      <c r="B46" s="335"/>
      <c r="C46" s="193" t="s">
        <v>29</v>
      </c>
      <c r="D46" s="309" t="s">
        <v>124</v>
      </c>
      <c r="E46" s="309"/>
      <c r="F46" s="194">
        <v>37</v>
      </c>
      <c r="G46" s="195">
        <v>77.157</v>
      </c>
      <c r="H46" s="195">
        <v>72</v>
      </c>
      <c r="I46" s="195">
        <f>H46</f>
        <v>72</v>
      </c>
      <c r="J46" s="196">
        <f t="shared" si="1"/>
        <v>72</v>
      </c>
      <c r="K46" s="195">
        <f>T46</f>
        <v>20</v>
      </c>
      <c r="L46" s="195">
        <f>T46+U46</f>
        <v>38</v>
      </c>
      <c r="M46" s="195">
        <f>T46+U46+V46</f>
        <v>50</v>
      </c>
      <c r="N46" s="195">
        <f>T46+U46+V46+W46</f>
        <v>72</v>
      </c>
      <c r="O46" s="196">
        <f t="shared" si="2"/>
        <v>72</v>
      </c>
      <c r="P46" s="197">
        <f t="shared" si="3"/>
        <v>1</v>
      </c>
      <c r="Q46" s="198"/>
      <c r="R46" s="204"/>
      <c r="S46" s="130">
        <v>37</v>
      </c>
      <c r="T46" s="206">
        <v>20</v>
      </c>
      <c r="U46" s="206">
        <v>18</v>
      </c>
      <c r="V46" s="207">
        <v>12</v>
      </c>
      <c r="W46" s="207">
        <v>22</v>
      </c>
      <c r="X46" s="206">
        <f t="shared" si="4"/>
        <v>72</v>
      </c>
      <c r="Y46" s="209">
        <f t="shared" si="10"/>
        <v>0</v>
      </c>
      <c r="Z46" s="209">
        <f t="shared" si="5"/>
        <v>0</v>
      </c>
    </row>
    <row r="47" spans="1:26" ht="14.25" customHeight="1">
      <c r="A47" s="328"/>
      <c r="B47" s="335"/>
      <c r="C47" s="193" t="s">
        <v>30</v>
      </c>
      <c r="D47" s="309" t="s">
        <v>35</v>
      </c>
      <c r="E47" s="309"/>
      <c r="F47" s="194">
        <v>38</v>
      </c>
      <c r="G47" s="195"/>
      <c r="H47" s="195"/>
      <c r="I47" s="195"/>
      <c r="J47" s="196"/>
      <c r="K47" s="195"/>
      <c r="L47" s="195"/>
      <c r="M47" s="195"/>
      <c r="N47" s="195"/>
      <c r="O47" s="196">
        <f t="shared" si="2"/>
        <v>0</v>
      </c>
      <c r="P47" s="197"/>
      <c r="Q47" s="198"/>
      <c r="R47" s="173"/>
      <c r="S47" s="130">
        <v>38</v>
      </c>
      <c r="T47" s="128"/>
      <c r="U47" s="128"/>
      <c r="V47" s="129"/>
      <c r="W47" s="129"/>
      <c r="X47" s="128">
        <f t="shared" si="4"/>
        <v>0</v>
      </c>
      <c r="Y47" s="81">
        <f t="shared" si="10"/>
        <v>0</v>
      </c>
      <c r="Z47" s="81">
        <f t="shared" si="5"/>
        <v>0</v>
      </c>
    </row>
    <row r="48" spans="1:26" ht="60" customHeight="1">
      <c r="A48" s="328"/>
      <c r="B48" s="335"/>
      <c r="C48" s="193" t="s">
        <v>75</v>
      </c>
      <c r="D48" s="318" t="s">
        <v>356</v>
      </c>
      <c r="E48" s="319"/>
      <c r="F48" s="194">
        <v>39</v>
      </c>
      <c r="G48" s="195">
        <v>307.31100000000004</v>
      </c>
      <c r="H48" s="195">
        <f aca="true" t="shared" si="13" ref="H48:N48">H49+H50+H53</f>
        <v>279</v>
      </c>
      <c r="I48" s="195">
        <f t="shared" si="13"/>
        <v>279</v>
      </c>
      <c r="J48" s="195">
        <f t="shared" si="13"/>
        <v>279</v>
      </c>
      <c r="K48" s="195">
        <f t="shared" si="13"/>
        <v>82</v>
      </c>
      <c r="L48" s="195">
        <f t="shared" si="13"/>
        <v>164</v>
      </c>
      <c r="M48" s="195">
        <f t="shared" si="13"/>
        <v>247</v>
      </c>
      <c r="N48" s="195">
        <f t="shared" si="13"/>
        <v>329</v>
      </c>
      <c r="O48" s="196">
        <f t="shared" si="2"/>
        <v>329</v>
      </c>
      <c r="P48" s="197">
        <f t="shared" si="3"/>
        <v>1.17921146953405</v>
      </c>
      <c r="Q48" s="198"/>
      <c r="R48" s="173"/>
      <c r="S48" s="130">
        <v>39</v>
      </c>
      <c r="T48" s="32">
        <f>T49+T50+T53</f>
        <v>82</v>
      </c>
      <c r="U48" s="32">
        <f>U49+U50+U53</f>
        <v>82</v>
      </c>
      <c r="V48" s="32">
        <f>V49+V50+V53</f>
        <v>83</v>
      </c>
      <c r="W48" s="32">
        <f>W49+W50+W53</f>
        <v>82</v>
      </c>
      <c r="X48" s="128">
        <f t="shared" si="4"/>
        <v>329</v>
      </c>
      <c r="Y48" s="81">
        <f t="shared" si="10"/>
        <v>0</v>
      </c>
      <c r="Z48" s="81">
        <f t="shared" si="5"/>
        <v>0</v>
      </c>
    </row>
    <row r="49" spans="1:26" s="208" customFormat="1" ht="31.5" customHeight="1">
      <c r="A49" s="328"/>
      <c r="B49" s="335"/>
      <c r="C49" s="193" t="s">
        <v>24</v>
      </c>
      <c r="D49" s="324" t="s">
        <v>76</v>
      </c>
      <c r="E49" s="324"/>
      <c r="F49" s="194">
        <v>40</v>
      </c>
      <c r="G49" s="195">
        <v>188.161</v>
      </c>
      <c r="H49" s="195">
        <v>150</v>
      </c>
      <c r="I49" s="195">
        <f>H49</f>
        <v>150</v>
      </c>
      <c r="J49" s="196">
        <f t="shared" si="1"/>
        <v>150</v>
      </c>
      <c r="K49" s="195">
        <f>T49</f>
        <v>50</v>
      </c>
      <c r="L49" s="195">
        <f>T49+U49</f>
        <v>100</v>
      </c>
      <c r="M49" s="195">
        <f>T49+U49+V49</f>
        <v>150</v>
      </c>
      <c r="N49" s="195">
        <f>T49+U49+V49+W49</f>
        <v>200</v>
      </c>
      <c r="O49" s="196">
        <f t="shared" si="2"/>
        <v>200</v>
      </c>
      <c r="P49" s="197">
        <f t="shared" si="3"/>
        <v>1.3333333333333333</v>
      </c>
      <c r="Q49" s="198"/>
      <c r="R49" s="204"/>
      <c r="S49" s="130">
        <v>40</v>
      </c>
      <c r="T49" s="206">
        <v>50</v>
      </c>
      <c r="U49" s="206">
        <v>50</v>
      </c>
      <c r="V49" s="207">
        <v>50</v>
      </c>
      <c r="W49" s="207">
        <v>50</v>
      </c>
      <c r="X49" s="206">
        <f t="shared" si="4"/>
        <v>200</v>
      </c>
      <c r="Y49" s="209">
        <f t="shared" si="10"/>
        <v>0</v>
      </c>
      <c r="Z49" s="209">
        <f t="shared" si="5"/>
        <v>0</v>
      </c>
    </row>
    <row r="50" spans="1:26" ht="42" customHeight="1">
      <c r="A50" s="328"/>
      <c r="B50" s="335"/>
      <c r="C50" s="193" t="s">
        <v>77</v>
      </c>
      <c r="D50" s="318" t="s">
        <v>357</v>
      </c>
      <c r="E50" s="319"/>
      <c r="F50" s="194">
        <v>41</v>
      </c>
      <c r="G50" s="195">
        <v>0</v>
      </c>
      <c r="H50" s="195">
        <v>0</v>
      </c>
      <c r="I50" s="195">
        <f>I51+I52</f>
        <v>0</v>
      </c>
      <c r="J50" s="196"/>
      <c r="K50" s="195">
        <f>T50</f>
        <v>0</v>
      </c>
      <c r="L50" s="195">
        <f>T50+U50</f>
        <v>0</v>
      </c>
      <c r="M50" s="195">
        <f>T50+U50+V50</f>
        <v>0</v>
      </c>
      <c r="N50" s="195">
        <f>T50+U50+V50+W50</f>
        <v>0</v>
      </c>
      <c r="O50" s="196">
        <f t="shared" si="2"/>
        <v>0</v>
      </c>
      <c r="P50" s="197"/>
      <c r="Q50" s="198"/>
      <c r="R50" s="173"/>
      <c r="S50" s="130">
        <v>41</v>
      </c>
      <c r="T50" s="128"/>
      <c r="U50" s="128"/>
      <c r="V50" s="129"/>
      <c r="W50" s="129"/>
      <c r="X50" s="128">
        <f t="shared" si="4"/>
        <v>0</v>
      </c>
      <c r="Y50" s="81">
        <f t="shared" si="10"/>
        <v>0</v>
      </c>
      <c r="Z50" s="81">
        <f t="shared" si="5"/>
        <v>0</v>
      </c>
    </row>
    <row r="51" spans="1:26" ht="43.5" customHeight="1">
      <c r="A51" s="328"/>
      <c r="B51" s="335"/>
      <c r="C51" s="193"/>
      <c r="D51" s="247" t="s">
        <v>71</v>
      </c>
      <c r="E51" s="247" t="s">
        <v>78</v>
      </c>
      <c r="F51" s="194">
        <v>42</v>
      </c>
      <c r="G51" s="195"/>
      <c r="H51" s="195">
        <v>0</v>
      </c>
      <c r="I51" s="195"/>
      <c r="J51" s="196"/>
      <c r="K51" s="195">
        <f>T51</f>
        <v>0</v>
      </c>
      <c r="L51" s="195">
        <f>T51+U51</f>
        <v>0</v>
      </c>
      <c r="M51" s="195">
        <f>T51+U51+V51</f>
        <v>0</v>
      </c>
      <c r="N51" s="195">
        <f>T51+U51+V51+W51</f>
        <v>0</v>
      </c>
      <c r="O51" s="196">
        <f t="shared" si="2"/>
        <v>0</v>
      </c>
      <c r="P51" s="197"/>
      <c r="Q51" s="198"/>
      <c r="R51" s="173"/>
      <c r="S51" s="130">
        <v>42</v>
      </c>
      <c r="T51" s="128"/>
      <c r="U51" s="128"/>
      <c r="V51" s="129"/>
      <c r="W51" s="129"/>
      <c r="X51" s="128">
        <f t="shared" si="4"/>
        <v>0</v>
      </c>
      <c r="Y51" s="81">
        <f t="shared" si="10"/>
        <v>0</v>
      </c>
      <c r="Z51" s="81">
        <f t="shared" si="5"/>
        <v>0</v>
      </c>
    </row>
    <row r="52" spans="1:26" ht="30" customHeight="1">
      <c r="A52" s="328"/>
      <c r="B52" s="335"/>
      <c r="C52" s="193"/>
      <c r="D52" s="247" t="s">
        <v>73</v>
      </c>
      <c r="E52" s="247" t="s">
        <v>79</v>
      </c>
      <c r="F52" s="194">
        <v>43</v>
      </c>
      <c r="G52" s="195"/>
      <c r="H52" s="195">
        <v>0</v>
      </c>
      <c r="I52" s="195"/>
      <c r="J52" s="196"/>
      <c r="K52" s="195">
        <f>T52</f>
        <v>0</v>
      </c>
      <c r="L52" s="195">
        <f>T52+U52</f>
        <v>0</v>
      </c>
      <c r="M52" s="195">
        <f>T52+U52+V52</f>
        <v>0</v>
      </c>
      <c r="N52" s="195">
        <f>T52+U52+V52+W52</f>
        <v>0</v>
      </c>
      <c r="O52" s="196">
        <f t="shared" si="2"/>
        <v>0</v>
      </c>
      <c r="P52" s="197"/>
      <c r="Q52" s="198"/>
      <c r="R52" s="173"/>
      <c r="S52" s="130">
        <v>43</v>
      </c>
      <c r="T52" s="128"/>
      <c r="U52" s="128"/>
      <c r="V52" s="129"/>
      <c r="W52" s="129"/>
      <c r="X52" s="128">
        <f t="shared" si="4"/>
        <v>0</v>
      </c>
      <c r="Y52" s="81">
        <f t="shared" si="10"/>
        <v>0</v>
      </c>
      <c r="Z52" s="81">
        <f t="shared" si="5"/>
        <v>0</v>
      </c>
    </row>
    <row r="53" spans="1:26" ht="15" customHeight="1">
      <c r="A53" s="328"/>
      <c r="B53" s="335"/>
      <c r="C53" s="193" t="s">
        <v>27</v>
      </c>
      <c r="D53" s="324" t="s">
        <v>80</v>
      </c>
      <c r="E53" s="324"/>
      <c r="F53" s="194">
        <v>44</v>
      </c>
      <c r="G53" s="195">
        <v>119.15</v>
      </c>
      <c r="H53" s="195">
        <v>129</v>
      </c>
      <c r="I53" s="195">
        <f>H53</f>
        <v>129</v>
      </c>
      <c r="J53" s="196">
        <f t="shared" si="1"/>
        <v>129</v>
      </c>
      <c r="K53" s="195">
        <f>T53</f>
        <v>32</v>
      </c>
      <c r="L53" s="195">
        <f>T53+U53</f>
        <v>64</v>
      </c>
      <c r="M53" s="195">
        <f>T53+U53+V53</f>
        <v>97</v>
      </c>
      <c r="N53" s="195">
        <f>T53+U53+V53+W53</f>
        <v>129</v>
      </c>
      <c r="O53" s="196">
        <f t="shared" si="2"/>
        <v>129</v>
      </c>
      <c r="P53" s="197">
        <f t="shared" si="3"/>
        <v>1</v>
      </c>
      <c r="Q53" s="198"/>
      <c r="R53" s="173"/>
      <c r="S53" s="130">
        <v>44</v>
      </c>
      <c r="T53" s="128">
        <v>32</v>
      </c>
      <c r="U53" s="128">
        <v>32</v>
      </c>
      <c r="V53" s="129">
        <v>33</v>
      </c>
      <c r="W53" s="129">
        <v>32</v>
      </c>
      <c r="X53" s="128">
        <f t="shared" si="4"/>
        <v>129</v>
      </c>
      <c r="Y53" s="81">
        <f t="shared" si="10"/>
        <v>0</v>
      </c>
      <c r="Z53" s="81">
        <f t="shared" si="5"/>
        <v>0</v>
      </c>
    </row>
    <row r="54" spans="1:26" ht="69" customHeight="1">
      <c r="A54" s="328"/>
      <c r="B54" s="335"/>
      <c r="C54" s="193" t="s">
        <v>125</v>
      </c>
      <c r="D54" s="324" t="s">
        <v>358</v>
      </c>
      <c r="E54" s="324"/>
      <c r="F54" s="194">
        <v>45</v>
      </c>
      <c r="G54" s="195">
        <v>224.497</v>
      </c>
      <c r="H54" s="195">
        <f aca="true" t="shared" si="14" ref="H54:N54">H55+H56+H58+H65+H70+H71+H75+H76+H77+H86</f>
        <v>274</v>
      </c>
      <c r="I54" s="195">
        <f t="shared" si="14"/>
        <v>274</v>
      </c>
      <c r="J54" s="196">
        <f t="shared" si="1"/>
        <v>274</v>
      </c>
      <c r="K54" s="195">
        <f t="shared" si="14"/>
        <v>82</v>
      </c>
      <c r="L54" s="195">
        <f t="shared" si="14"/>
        <v>141</v>
      </c>
      <c r="M54" s="195">
        <f t="shared" si="14"/>
        <v>207</v>
      </c>
      <c r="N54" s="195">
        <f t="shared" si="14"/>
        <v>281</v>
      </c>
      <c r="O54" s="196">
        <f t="shared" si="2"/>
        <v>281</v>
      </c>
      <c r="P54" s="197">
        <f t="shared" si="3"/>
        <v>1.0255474452554745</v>
      </c>
      <c r="Q54" s="198"/>
      <c r="R54" s="173"/>
      <c r="S54" s="130">
        <v>45</v>
      </c>
      <c r="T54" s="32">
        <f>T55+T56+T58+T65+T70+T71+T75+T76+T77+T86</f>
        <v>82</v>
      </c>
      <c r="U54" s="32">
        <f>U55+U56+U58+U65+U70+U71+U75+U76+U77+U86</f>
        <v>66</v>
      </c>
      <c r="V54" s="32">
        <f>V55+V56+V58+V65+V70+V71+V75+V76+V77+V86</f>
        <v>66</v>
      </c>
      <c r="W54" s="32">
        <f>W55+W56+W58+W65+W70+W71+W75+W76+W77+W86</f>
        <v>67</v>
      </c>
      <c r="X54" s="128">
        <f t="shared" si="4"/>
        <v>281</v>
      </c>
      <c r="Y54" s="81">
        <f t="shared" si="10"/>
        <v>0</v>
      </c>
      <c r="Z54" s="81">
        <f t="shared" si="5"/>
        <v>0</v>
      </c>
    </row>
    <row r="55" spans="1:26" ht="14.25" customHeight="1">
      <c r="A55" s="328"/>
      <c r="B55" s="335"/>
      <c r="C55" s="193" t="s">
        <v>24</v>
      </c>
      <c r="D55" s="324" t="s">
        <v>126</v>
      </c>
      <c r="E55" s="324"/>
      <c r="F55" s="194">
        <v>46</v>
      </c>
      <c r="G55" s="195">
        <v>0</v>
      </c>
      <c r="H55" s="195"/>
      <c r="I55" s="195"/>
      <c r="J55" s="196"/>
      <c r="K55" s="195"/>
      <c r="L55" s="195"/>
      <c r="M55" s="195"/>
      <c r="N55" s="195"/>
      <c r="O55" s="196">
        <f t="shared" si="2"/>
        <v>0</v>
      </c>
      <c r="P55" s="197"/>
      <c r="Q55" s="198"/>
      <c r="R55" s="173"/>
      <c r="S55" s="130">
        <v>46</v>
      </c>
      <c r="T55" s="128"/>
      <c r="U55" s="128"/>
      <c r="V55" s="129"/>
      <c r="W55" s="129"/>
      <c r="X55" s="128">
        <f t="shared" si="4"/>
        <v>0</v>
      </c>
      <c r="Y55" s="81">
        <f t="shared" si="10"/>
        <v>0</v>
      </c>
      <c r="Z55" s="81">
        <f t="shared" si="5"/>
        <v>0</v>
      </c>
    </row>
    <row r="56" spans="1:26" ht="28.5" customHeight="1">
      <c r="A56" s="328"/>
      <c r="B56" s="335"/>
      <c r="C56" s="193" t="s">
        <v>25</v>
      </c>
      <c r="D56" s="324" t="s">
        <v>127</v>
      </c>
      <c r="E56" s="324"/>
      <c r="F56" s="194">
        <v>47</v>
      </c>
      <c r="G56" s="195">
        <v>17.196</v>
      </c>
      <c r="H56" s="195">
        <v>16</v>
      </c>
      <c r="I56" s="195">
        <f>H56</f>
        <v>16</v>
      </c>
      <c r="J56" s="196">
        <f t="shared" si="1"/>
        <v>16</v>
      </c>
      <c r="K56" s="195">
        <f>T56</f>
        <v>4</v>
      </c>
      <c r="L56" s="195">
        <f>T56+U56</f>
        <v>8</v>
      </c>
      <c r="M56" s="195">
        <f>T56+U56+V56</f>
        <v>12</v>
      </c>
      <c r="N56" s="195">
        <f>T56+U56+V56+W56</f>
        <v>16</v>
      </c>
      <c r="O56" s="196">
        <f t="shared" si="2"/>
        <v>16</v>
      </c>
      <c r="P56" s="197">
        <f t="shared" si="3"/>
        <v>1</v>
      </c>
      <c r="Q56" s="198"/>
      <c r="R56" s="173"/>
      <c r="S56" s="130">
        <v>47</v>
      </c>
      <c r="T56" s="128">
        <v>4</v>
      </c>
      <c r="U56" s="128">
        <v>4</v>
      </c>
      <c r="V56" s="129">
        <v>4</v>
      </c>
      <c r="W56" s="129">
        <v>4</v>
      </c>
      <c r="X56" s="128">
        <f t="shared" si="4"/>
        <v>16</v>
      </c>
      <c r="Y56" s="81">
        <f t="shared" si="10"/>
        <v>0</v>
      </c>
      <c r="Z56" s="81">
        <f t="shared" si="5"/>
        <v>0</v>
      </c>
    </row>
    <row r="57" spans="1:26" ht="30" customHeight="1">
      <c r="A57" s="328"/>
      <c r="B57" s="335"/>
      <c r="C57" s="193"/>
      <c r="D57" s="250" t="s">
        <v>71</v>
      </c>
      <c r="E57" s="250" t="s">
        <v>81</v>
      </c>
      <c r="F57" s="194">
        <v>48</v>
      </c>
      <c r="G57" s="195">
        <v>0</v>
      </c>
      <c r="H57" s="195"/>
      <c r="I57" s="195"/>
      <c r="J57" s="196"/>
      <c r="K57" s="195"/>
      <c r="L57" s="195"/>
      <c r="M57" s="195"/>
      <c r="N57" s="195"/>
      <c r="O57" s="196">
        <f t="shared" si="2"/>
        <v>0</v>
      </c>
      <c r="P57" s="197"/>
      <c r="Q57" s="198"/>
      <c r="R57" s="173"/>
      <c r="S57" s="130">
        <v>48</v>
      </c>
      <c r="T57" s="128"/>
      <c r="U57" s="128"/>
      <c r="V57" s="129"/>
      <c r="W57" s="129"/>
      <c r="X57" s="128">
        <f t="shared" si="4"/>
        <v>0</v>
      </c>
      <c r="Y57" s="81">
        <f t="shared" si="10"/>
        <v>0</v>
      </c>
      <c r="Z57" s="81">
        <f t="shared" si="5"/>
        <v>0</v>
      </c>
    </row>
    <row r="58" spans="1:26" ht="42.75" customHeight="1">
      <c r="A58" s="328"/>
      <c r="B58" s="335"/>
      <c r="C58" s="193" t="s">
        <v>27</v>
      </c>
      <c r="D58" s="318" t="s">
        <v>359</v>
      </c>
      <c r="E58" s="319"/>
      <c r="F58" s="194">
        <v>49</v>
      </c>
      <c r="G58" s="195">
        <v>13.01</v>
      </c>
      <c r="H58" s="195">
        <v>18</v>
      </c>
      <c r="I58" s="195">
        <v>18</v>
      </c>
      <c r="J58" s="196">
        <f t="shared" si="1"/>
        <v>18</v>
      </c>
      <c r="K58" s="195">
        <f>K59+K61</f>
        <v>3</v>
      </c>
      <c r="L58" s="195">
        <f>L59+L61</f>
        <v>8</v>
      </c>
      <c r="M58" s="195">
        <f>M59+M61</f>
        <v>13</v>
      </c>
      <c r="N58" s="195">
        <f>N59+N61</f>
        <v>18</v>
      </c>
      <c r="O58" s="196">
        <f t="shared" si="2"/>
        <v>18</v>
      </c>
      <c r="P58" s="197">
        <f t="shared" si="3"/>
        <v>1</v>
      </c>
      <c r="Q58" s="198"/>
      <c r="R58" s="173"/>
      <c r="S58" s="130">
        <v>49</v>
      </c>
      <c r="T58" s="32">
        <f>T59+T61</f>
        <v>3</v>
      </c>
      <c r="U58" s="32">
        <f>U59+U61</f>
        <v>5</v>
      </c>
      <c r="V58" s="32">
        <f>V59+V61</f>
        <v>5</v>
      </c>
      <c r="W58" s="32">
        <f>W59+W61</f>
        <v>5</v>
      </c>
      <c r="X58" s="128">
        <f t="shared" si="4"/>
        <v>18</v>
      </c>
      <c r="Y58" s="81">
        <f t="shared" si="10"/>
        <v>0</v>
      </c>
      <c r="Z58" s="81">
        <f t="shared" si="5"/>
        <v>0</v>
      </c>
    </row>
    <row r="59" spans="1:26" ht="30" customHeight="1">
      <c r="A59" s="328"/>
      <c r="B59" s="335"/>
      <c r="C59" s="193"/>
      <c r="D59" s="250" t="s">
        <v>118</v>
      </c>
      <c r="E59" s="250" t="s">
        <v>152</v>
      </c>
      <c r="F59" s="194">
        <v>50</v>
      </c>
      <c r="G59" s="195">
        <v>3.01</v>
      </c>
      <c r="H59" s="195">
        <v>8</v>
      </c>
      <c r="I59" s="195">
        <v>8</v>
      </c>
      <c r="J59" s="196">
        <f t="shared" si="1"/>
        <v>8</v>
      </c>
      <c r="K59" s="195">
        <f>T59</f>
        <v>1</v>
      </c>
      <c r="L59" s="195">
        <f>T59+U59</f>
        <v>3</v>
      </c>
      <c r="M59" s="195">
        <f>T59+U59+V59</f>
        <v>5</v>
      </c>
      <c r="N59" s="195">
        <f>T59+U59+V59+W59</f>
        <v>8</v>
      </c>
      <c r="O59" s="196">
        <f t="shared" si="2"/>
        <v>8</v>
      </c>
      <c r="P59" s="197">
        <f t="shared" si="3"/>
        <v>1</v>
      </c>
      <c r="Q59" s="198"/>
      <c r="R59" s="173"/>
      <c r="S59" s="130">
        <v>50</v>
      </c>
      <c r="T59" s="128">
        <v>1</v>
      </c>
      <c r="U59" s="128">
        <v>2</v>
      </c>
      <c r="V59" s="129">
        <v>2</v>
      </c>
      <c r="W59" s="129">
        <v>3</v>
      </c>
      <c r="X59" s="128">
        <f t="shared" si="4"/>
        <v>8</v>
      </c>
      <c r="Y59" s="81">
        <f t="shared" si="10"/>
        <v>0</v>
      </c>
      <c r="Z59" s="81">
        <f t="shared" si="5"/>
        <v>0</v>
      </c>
    </row>
    <row r="60" spans="1:26" ht="42" customHeight="1">
      <c r="A60" s="328"/>
      <c r="B60" s="335"/>
      <c r="C60" s="193"/>
      <c r="D60" s="250"/>
      <c r="E60" s="245" t="s">
        <v>222</v>
      </c>
      <c r="F60" s="194">
        <v>51</v>
      </c>
      <c r="G60" s="195">
        <v>0</v>
      </c>
      <c r="H60" s="195"/>
      <c r="I60" s="195"/>
      <c r="J60" s="196"/>
      <c r="K60" s="195"/>
      <c r="L60" s="195"/>
      <c r="M60" s="195"/>
      <c r="N60" s="195"/>
      <c r="O60" s="196">
        <f t="shared" si="2"/>
        <v>0</v>
      </c>
      <c r="P60" s="197"/>
      <c r="Q60" s="198"/>
      <c r="R60" s="173"/>
      <c r="S60" s="130">
        <v>51</v>
      </c>
      <c r="T60" s="128"/>
      <c r="U60" s="128"/>
      <c r="V60" s="129"/>
      <c r="W60" s="129"/>
      <c r="X60" s="128">
        <f t="shared" si="4"/>
        <v>0</v>
      </c>
      <c r="Y60" s="81">
        <f t="shared" si="10"/>
        <v>0</v>
      </c>
      <c r="Z60" s="81">
        <f t="shared" si="5"/>
        <v>0</v>
      </c>
    </row>
    <row r="61" spans="1:26" ht="30" customHeight="1">
      <c r="A61" s="328"/>
      <c r="B61" s="335"/>
      <c r="C61" s="193"/>
      <c r="D61" s="250" t="s">
        <v>128</v>
      </c>
      <c r="E61" s="250" t="s">
        <v>153</v>
      </c>
      <c r="F61" s="194">
        <v>52</v>
      </c>
      <c r="G61" s="195">
        <v>10</v>
      </c>
      <c r="H61" s="195">
        <v>10</v>
      </c>
      <c r="I61" s="195">
        <f>H61</f>
        <v>10</v>
      </c>
      <c r="J61" s="196">
        <f t="shared" si="1"/>
        <v>10</v>
      </c>
      <c r="K61" s="195">
        <f>T61</f>
        <v>2</v>
      </c>
      <c r="L61" s="195">
        <f>T61+U61</f>
        <v>5</v>
      </c>
      <c r="M61" s="195">
        <f>T61+U61+V61</f>
        <v>8</v>
      </c>
      <c r="N61" s="195">
        <f>T61+U61+V61+W61</f>
        <v>10</v>
      </c>
      <c r="O61" s="196">
        <f t="shared" si="2"/>
        <v>10</v>
      </c>
      <c r="P61" s="197">
        <f t="shared" si="3"/>
        <v>1</v>
      </c>
      <c r="Q61" s="198"/>
      <c r="R61" s="173"/>
      <c r="S61" s="130">
        <v>52</v>
      </c>
      <c r="T61" s="128">
        <v>2</v>
      </c>
      <c r="U61" s="128">
        <v>3</v>
      </c>
      <c r="V61" s="129">
        <v>3</v>
      </c>
      <c r="W61" s="129">
        <v>2</v>
      </c>
      <c r="X61" s="128">
        <f t="shared" si="4"/>
        <v>10</v>
      </c>
      <c r="Y61" s="81">
        <f t="shared" si="10"/>
        <v>0</v>
      </c>
      <c r="Z61" s="81">
        <f t="shared" si="5"/>
        <v>0</v>
      </c>
    </row>
    <row r="62" spans="1:26" ht="56.25" customHeight="1">
      <c r="A62" s="328"/>
      <c r="B62" s="335"/>
      <c r="C62" s="193"/>
      <c r="D62" s="250"/>
      <c r="E62" s="245" t="s">
        <v>220</v>
      </c>
      <c r="F62" s="194">
        <v>53</v>
      </c>
      <c r="G62" s="195">
        <v>0</v>
      </c>
      <c r="H62" s="195"/>
      <c r="I62" s="195"/>
      <c r="J62" s="196"/>
      <c r="K62" s="195"/>
      <c r="L62" s="195"/>
      <c r="M62" s="195"/>
      <c r="N62" s="195"/>
      <c r="O62" s="196">
        <f t="shared" si="2"/>
        <v>0</v>
      </c>
      <c r="P62" s="197"/>
      <c r="Q62" s="198"/>
      <c r="R62" s="173"/>
      <c r="S62" s="130">
        <v>53</v>
      </c>
      <c r="T62" s="128"/>
      <c r="U62" s="128"/>
      <c r="V62" s="129"/>
      <c r="W62" s="129"/>
      <c r="X62" s="128">
        <f t="shared" si="4"/>
        <v>0</v>
      </c>
      <c r="Y62" s="81">
        <f t="shared" si="10"/>
        <v>0</v>
      </c>
      <c r="Z62" s="81">
        <f t="shared" si="5"/>
        <v>0</v>
      </c>
    </row>
    <row r="63" spans="1:26" ht="68.25" customHeight="1">
      <c r="A63" s="328"/>
      <c r="B63" s="335"/>
      <c r="C63" s="193"/>
      <c r="D63" s="250"/>
      <c r="E63" s="245" t="s">
        <v>221</v>
      </c>
      <c r="F63" s="194">
        <v>54</v>
      </c>
      <c r="G63" s="195">
        <v>0</v>
      </c>
      <c r="H63" s="195"/>
      <c r="I63" s="195"/>
      <c r="J63" s="196"/>
      <c r="K63" s="195"/>
      <c r="L63" s="195"/>
      <c r="M63" s="195"/>
      <c r="N63" s="195"/>
      <c r="O63" s="196">
        <f t="shared" si="2"/>
        <v>0</v>
      </c>
      <c r="P63" s="197"/>
      <c r="Q63" s="198"/>
      <c r="R63" s="173"/>
      <c r="S63" s="130">
        <v>54</v>
      </c>
      <c r="T63" s="128"/>
      <c r="U63" s="128"/>
      <c r="V63" s="129"/>
      <c r="W63" s="129"/>
      <c r="X63" s="128">
        <f t="shared" si="4"/>
        <v>0</v>
      </c>
      <c r="Y63" s="81">
        <f t="shared" si="10"/>
        <v>0</v>
      </c>
      <c r="Z63" s="81">
        <f t="shared" si="5"/>
        <v>0</v>
      </c>
    </row>
    <row r="64" spans="1:26" ht="30" customHeight="1">
      <c r="A64" s="328"/>
      <c r="B64" s="335"/>
      <c r="C64" s="193"/>
      <c r="D64" s="250"/>
      <c r="E64" s="245" t="s">
        <v>203</v>
      </c>
      <c r="F64" s="194">
        <v>55</v>
      </c>
      <c r="G64" s="195">
        <v>0</v>
      </c>
      <c r="H64" s="195"/>
      <c r="I64" s="195"/>
      <c r="J64" s="196"/>
      <c r="K64" s="195"/>
      <c r="L64" s="195"/>
      <c r="M64" s="195"/>
      <c r="N64" s="195"/>
      <c r="O64" s="196">
        <f t="shared" si="2"/>
        <v>0</v>
      </c>
      <c r="P64" s="197"/>
      <c r="Q64" s="198"/>
      <c r="R64" s="173"/>
      <c r="S64" s="130">
        <v>55</v>
      </c>
      <c r="T64" s="128"/>
      <c r="U64" s="128"/>
      <c r="V64" s="129"/>
      <c r="W64" s="129"/>
      <c r="X64" s="128">
        <f t="shared" si="4"/>
        <v>0</v>
      </c>
      <c r="Y64" s="81">
        <f t="shared" si="10"/>
        <v>0</v>
      </c>
      <c r="Z64" s="81">
        <f t="shared" si="5"/>
        <v>0</v>
      </c>
    </row>
    <row r="65" spans="1:26" ht="40.5" customHeight="1">
      <c r="A65" s="328"/>
      <c r="B65" s="335"/>
      <c r="C65" s="193" t="s">
        <v>29</v>
      </c>
      <c r="D65" s="309" t="s">
        <v>360</v>
      </c>
      <c r="E65" s="317"/>
      <c r="F65" s="194">
        <v>56</v>
      </c>
      <c r="G65" s="195">
        <v>3.877</v>
      </c>
      <c r="H65" s="195">
        <v>5</v>
      </c>
      <c r="I65" s="195">
        <v>5</v>
      </c>
      <c r="J65" s="196">
        <f t="shared" si="1"/>
        <v>5</v>
      </c>
      <c r="K65" s="195">
        <f>K66+K67+K68+K69</f>
        <v>1</v>
      </c>
      <c r="L65" s="195">
        <f>L66+L67+L68+L69</f>
        <v>2</v>
      </c>
      <c r="M65" s="195">
        <f>M66+M67+M68+M69</f>
        <v>3</v>
      </c>
      <c r="N65" s="195">
        <f>N66+N67+N68+N69</f>
        <v>5</v>
      </c>
      <c r="O65" s="196">
        <f t="shared" si="2"/>
        <v>5</v>
      </c>
      <c r="P65" s="197">
        <f t="shared" si="3"/>
        <v>1</v>
      </c>
      <c r="Q65" s="198"/>
      <c r="R65" s="173"/>
      <c r="S65" s="130">
        <v>56</v>
      </c>
      <c r="T65" s="32">
        <f>T66+T67+T68+T69</f>
        <v>1</v>
      </c>
      <c r="U65" s="32">
        <f>U66+U67+U68+U69</f>
        <v>1</v>
      </c>
      <c r="V65" s="32">
        <f>V66+V67+V68+V69</f>
        <v>1</v>
      </c>
      <c r="W65" s="32">
        <f>W66+W67+W68+W69</f>
        <v>2</v>
      </c>
      <c r="X65" s="128">
        <f t="shared" si="4"/>
        <v>5</v>
      </c>
      <c r="Y65" s="81">
        <f t="shared" si="10"/>
        <v>0</v>
      </c>
      <c r="Z65" s="81">
        <f t="shared" si="5"/>
        <v>0</v>
      </c>
    </row>
    <row r="66" spans="1:26" ht="27" customHeight="1">
      <c r="A66" s="328"/>
      <c r="B66" s="335"/>
      <c r="C66" s="193"/>
      <c r="D66" s="219" t="s">
        <v>204</v>
      </c>
      <c r="E66" s="251" t="s">
        <v>306</v>
      </c>
      <c r="F66" s="194">
        <v>57</v>
      </c>
      <c r="G66" s="195">
        <v>0</v>
      </c>
      <c r="H66" s="195"/>
      <c r="I66" s="195"/>
      <c r="J66" s="196"/>
      <c r="K66" s="195"/>
      <c r="L66" s="195"/>
      <c r="M66" s="195"/>
      <c r="N66" s="195"/>
      <c r="O66" s="196">
        <f t="shared" si="2"/>
        <v>0</v>
      </c>
      <c r="P66" s="197"/>
      <c r="Q66" s="198"/>
      <c r="R66" s="173"/>
      <c r="S66" s="130">
        <v>57</v>
      </c>
      <c r="T66" s="128"/>
      <c r="U66" s="128"/>
      <c r="V66" s="129"/>
      <c r="W66" s="129"/>
      <c r="X66" s="128">
        <f t="shared" si="4"/>
        <v>0</v>
      </c>
      <c r="Y66" s="81">
        <f t="shared" si="10"/>
        <v>0</v>
      </c>
      <c r="Z66" s="81">
        <f t="shared" si="5"/>
        <v>0</v>
      </c>
    </row>
    <row r="67" spans="1:26" ht="40.5" customHeight="1">
      <c r="A67" s="328"/>
      <c r="B67" s="335"/>
      <c r="C67" s="193"/>
      <c r="D67" s="219" t="s">
        <v>205</v>
      </c>
      <c r="E67" s="251" t="s">
        <v>307</v>
      </c>
      <c r="F67" s="194">
        <v>58</v>
      </c>
      <c r="G67" s="195">
        <v>0</v>
      </c>
      <c r="H67" s="195"/>
      <c r="I67" s="195"/>
      <c r="J67" s="196"/>
      <c r="K67" s="195"/>
      <c r="L67" s="195"/>
      <c r="M67" s="195"/>
      <c r="N67" s="195"/>
      <c r="O67" s="196">
        <f t="shared" si="2"/>
        <v>0</v>
      </c>
      <c r="P67" s="197"/>
      <c r="Q67" s="198"/>
      <c r="R67" s="173"/>
      <c r="S67" s="130">
        <v>58</v>
      </c>
      <c r="T67" s="128"/>
      <c r="U67" s="128"/>
      <c r="V67" s="129"/>
      <c r="W67" s="129"/>
      <c r="X67" s="128">
        <f t="shared" si="4"/>
        <v>0</v>
      </c>
      <c r="Y67" s="81">
        <f t="shared" si="10"/>
        <v>0</v>
      </c>
      <c r="Z67" s="81">
        <f t="shared" si="5"/>
        <v>0</v>
      </c>
    </row>
    <row r="68" spans="1:26" ht="15" customHeight="1">
      <c r="A68" s="328"/>
      <c r="B68" s="335"/>
      <c r="C68" s="193"/>
      <c r="D68" s="219" t="s">
        <v>206</v>
      </c>
      <c r="E68" s="252" t="s">
        <v>308</v>
      </c>
      <c r="F68" s="194">
        <v>59</v>
      </c>
      <c r="G68" s="195">
        <v>0</v>
      </c>
      <c r="H68" s="195"/>
      <c r="I68" s="195"/>
      <c r="J68" s="196"/>
      <c r="K68" s="195"/>
      <c r="L68" s="195"/>
      <c r="M68" s="195"/>
      <c r="N68" s="195"/>
      <c r="O68" s="196">
        <f t="shared" si="2"/>
        <v>0</v>
      </c>
      <c r="P68" s="197"/>
      <c r="Q68" s="198"/>
      <c r="R68" s="173"/>
      <c r="S68" s="130">
        <v>59</v>
      </c>
      <c r="T68" s="128"/>
      <c r="U68" s="128"/>
      <c r="V68" s="129"/>
      <c r="W68" s="129"/>
      <c r="X68" s="128">
        <f t="shared" si="4"/>
        <v>0</v>
      </c>
      <c r="Y68" s="81">
        <f t="shared" si="10"/>
        <v>0</v>
      </c>
      <c r="Z68" s="81">
        <f t="shared" si="5"/>
        <v>0</v>
      </c>
    </row>
    <row r="69" spans="1:26" ht="29.25" customHeight="1">
      <c r="A69" s="328"/>
      <c r="B69" s="335"/>
      <c r="C69" s="193"/>
      <c r="D69" s="219" t="s">
        <v>207</v>
      </c>
      <c r="E69" s="251" t="s">
        <v>309</v>
      </c>
      <c r="F69" s="194">
        <v>60</v>
      </c>
      <c r="G69" s="195">
        <v>3.877</v>
      </c>
      <c r="H69" s="195">
        <v>5</v>
      </c>
      <c r="I69" s="195">
        <v>5</v>
      </c>
      <c r="J69" s="196">
        <f t="shared" si="1"/>
        <v>5</v>
      </c>
      <c r="K69" s="195">
        <f>T69</f>
        <v>1</v>
      </c>
      <c r="L69" s="195">
        <f>T69+U69</f>
        <v>2</v>
      </c>
      <c r="M69" s="195">
        <f>T69+U69+V69</f>
        <v>3</v>
      </c>
      <c r="N69" s="195">
        <f>T69+U69+V69+W69</f>
        <v>5</v>
      </c>
      <c r="O69" s="196">
        <f t="shared" si="2"/>
        <v>5</v>
      </c>
      <c r="P69" s="197">
        <f t="shared" si="3"/>
        <v>1</v>
      </c>
      <c r="Q69" s="198"/>
      <c r="R69" s="173"/>
      <c r="S69" s="130">
        <v>60</v>
      </c>
      <c r="T69" s="128">
        <v>1</v>
      </c>
      <c r="U69" s="128">
        <v>1</v>
      </c>
      <c r="V69" s="129">
        <v>1</v>
      </c>
      <c r="W69" s="129">
        <v>2</v>
      </c>
      <c r="X69" s="128">
        <f t="shared" si="4"/>
        <v>5</v>
      </c>
      <c r="Y69" s="81">
        <f t="shared" si="10"/>
        <v>0</v>
      </c>
      <c r="Z69" s="81">
        <f t="shared" si="5"/>
        <v>0</v>
      </c>
    </row>
    <row r="70" spans="1:26" ht="30" customHeight="1">
      <c r="A70" s="328"/>
      <c r="B70" s="335"/>
      <c r="C70" s="193" t="s">
        <v>30</v>
      </c>
      <c r="D70" s="309" t="s">
        <v>129</v>
      </c>
      <c r="E70" s="309"/>
      <c r="F70" s="194">
        <v>61</v>
      </c>
      <c r="G70" s="195">
        <v>0</v>
      </c>
      <c r="H70" s="195"/>
      <c r="I70" s="195"/>
      <c r="J70" s="196"/>
      <c r="K70" s="195"/>
      <c r="L70" s="195"/>
      <c r="M70" s="195"/>
      <c r="N70" s="195"/>
      <c r="O70" s="196">
        <f t="shared" si="2"/>
        <v>0</v>
      </c>
      <c r="P70" s="197"/>
      <c r="Q70" s="198"/>
      <c r="R70" s="173"/>
      <c r="S70" s="130">
        <v>61</v>
      </c>
      <c r="T70" s="128"/>
      <c r="U70" s="128"/>
      <c r="V70" s="129"/>
      <c r="W70" s="129"/>
      <c r="X70" s="128">
        <f t="shared" si="4"/>
        <v>0</v>
      </c>
      <c r="Y70" s="81">
        <f t="shared" si="10"/>
        <v>0</v>
      </c>
      <c r="Z70" s="81">
        <f t="shared" si="5"/>
        <v>0</v>
      </c>
    </row>
    <row r="71" spans="1:26" ht="30" customHeight="1">
      <c r="A71" s="328"/>
      <c r="B71" s="335"/>
      <c r="C71" s="193" t="s">
        <v>36</v>
      </c>
      <c r="D71" s="309" t="s">
        <v>279</v>
      </c>
      <c r="E71" s="309"/>
      <c r="F71" s="194">
        <v>62</v>
      </c>
      <c r="G71" s="195">
        <v>0</v>
      </c>
      <c r="H71" s="195">
        <v>4</v>
      </c>
      <c r="I71" s="195">
        <v>4</v>
      </c>
      <c r="J71" s="196">
        <f t="shared" si="1"/>
        <v>4</v>
      </c>
      <c r="K71" s="195">
        <f>K72</f>
        <v>1</v>
      </c>
      <c r="L71" s="195">
        <f>L72</f>
        <v>2</v>
      </c>
      <c r="M71" s="195">
        <f>M72</f>
        <v>3</v>
      </c>
      <c r="N71" s="195">
        <f>N72</f>
        <v>4</v>
      </c>
      <c r="O71" s="196">
        <f t="shared" si="2"/>
        <v>4</v>
      </c>
      <c r="P71" s="197">
        <f t="shared" si="3"/>
        <v>1</v>
      </c>
      <c r="Q71" s="198"/>
      <c r="R71" s="173"/>
      <c r="S71" s="130">
        <v>62</v>
      </c>
      <c r="T71" s="32">
        <f>T72</f>
        <v>1</v>
      </c>
      <c r="U71" s="32">
        <f>U72</f>
        <v>1</v>
      </c>
      <c r="V71" s="32">
        <f>V72</f>
        <v>1</v>
      </c>
      <c r="W71" s="32">
        <f>W72</f>
        <v>1</v>
      </c>
      <c r="X71" s="128">
        <f t="shared" si="4"/>
        <v>4</v>
      </c>
      <c r="Y71" s="81">
        <f t="shared" si="10"/>
        <v>0</v>
      </c>
      <c r="Z71" s="81">
        <f t="shared" si="5"/>
        <v>0</v>
      </c>
    </row>
    <row r="72" spans="1:26" ht="28.5" customHeight="1">
      <c r="A72" s="328"/>
      <c r="B72" s="335"/>
      <c r="C72" s="193"/>
      <c r="D72" s="309" t="s">
        <v>361</v>
      </c>
      <c r="E72" s="309"/>
      <c r="F72" s="194">
        <v>63</v>
      </c>
      <c r="G72" s="195">
        <v>0</v>
      </c>
      <c r="H72" s="195">
        <v>4</v>
      </c>
      <c r="I72" s="195">
        <v>4</v>
      </c>
      <c r="J72" s="196">
        <f t="shared" si="1"/>
        <v>4</v>
      </c>
      <c r="K72" s="195">
        <f>K73+K74</f>
        <v>1</v>
      </c>
      <c r="L72" s="195">
        <f>L73+L74</f>
        <v>2</v>
      </c>
      <c r="M72" s="195">
        <f>M73+M74</f>
        <v>3</v>
      </c>
      <c r="N72" s="195">
        <f>N73+N74</f>
        <v>4</v>
      </c>
      <c r="O72" s="196">
        <f t="shared" si="2"/>
        <v>4</v>
      </c>
      <c r="P72" s="197">
        <f t="shared" si="3"/>
        <v>1</v>
      </c>
      <c r="Q72" s="198"/>
      <c r="R72" s="173"/>
      <c r="S72" s="130">
        <v>63</v>
      </c>
      <c r="T72" s="32">
        <f>T73+T74</f>
        <v>1</v>
      </c>
      <c r="U72" s="32">
        <f>U73+U74</f>
        <v>1</v>
      </c>
      <c r="V72" s="32">
        <f>V73+V74</f>
        <v>1</v>
      </c>
      <c r="W72" s="32">
        <f>W73+W74</f>
        <v>1</v>
      </c>
      <c r="X72" s="128">
        <f t="shared" si="4"/>
        <v>4</v>
      </c>
      <c r="Y72" s="81">
        <f t="shared" si="10"/>
        <v>0</v>
      </c>
      <c r="Z72" s="81">
        <f t="shared" si="5"/>
        <v>0</v>
      </c>
    </row>
    <row r="73" spans="1:26" ht="13.5" customHeight="1">
      <c r="A73" s="328"/>
      <c r="B73" s="335"/>
      <c r="C73" s="193"/>
      <c r="D73" s="330" t="s">
        <v>86</v>
      </c>
      <c r="E73" s="330"/>
      <c r="F73" s="194">
        <v>64</v>
      </c>
      <c r="G73" s="195">
        <v>0</v>
      </c>
      <c r="H73" s="195">
        <v>4</v>
      </c>
      <c r="I73" s="195">
        <v>4</v>
      </c>
      <c r="J73" s="196">
        <f t="shared" si="1"/>
        <v>4</v>
      </c>
      <c r="K73" s="195">
        <f>T73</f>
        <v>1</v>
      </c>
      <c r="L73" s="195">
        <f>T73+U73</f>
        <v>2</v>
      </c>
      <c r="M73" s="195">
        <f>T73+U73+V73</f>
        <v>3</v>
      </c>
      <c r="N73" s="195">
        <f>T73+U73+V73+W73</f>
        <v>4</v>
      </c>
      <c r="O73" s="196">
        <f t="shared" si="2"/>
        <v>4</v>
      </c>
      <c r="P73" s="197">
        <f t="shared" si="3"/>
        <v>1</v>
      </c>
      <c r="Q73" s="198"/>
      <c r="R73" s="173"/>
      <c r="S73" s="130">
        <v>64</v>
      </c>
      <c r="T73" s="128">
        <v>1</v>
      </c>
      <c r="U73" s="128">
        <v>1</v>
      </c>
      <c r="V73" s="129">
        <v>1</v>
      </c>
      <c r="W73" s="129">
        <v>1</v>
      </c>
      <c r="X73" s="128">
        <f t="shared" si="4"/>
        <v>4</v>
      </c>
      <c r="Y73" s="81">
        <f t="shared" si="10"/>
        <v>0</v>
      </c>
      <c r="Z73" s="81">
        <f t="shared" si="5"/>
        <v>0</v>
      </c>
    </row>
    <row r="74" spans="1:26" ht="12.75" customHeight="1">
      <c r="A74" s="328"/>
      <c r="B74" s="335"/>
      <c r="C74" s="193"/>
      <c r="D74" s="330" t="s">
        <v>87</v>
      </c>
      <c r="E74" s="330"/>
      <c r="F74" s="194">
        <v>65</v>
      </c>
      <c r="G74" s="195">
        <v>0</v>
      </c>
      <c r="H74" s="195"/>
      <c r="I74" s="195"/>
      <c r="J74" s="196"/>
      <c r="K74" s="195"/>
      <c r="L74" s="195"/>
      <c r="M74" s="195"/>
      <c r="N74" s="195"/>
      <c r="O74" s="196">
        <f aca="true" t="shared" si="15" ref="O74:O137">N74</f>
        <v>0</v>
      </c>
      <c r="P74" s="197"/>
      <c r="Q74" s="198"/>
      <c r="R74" s="173"/>
      <c r="S74" s="130">
        <v>65</v>
      </c>
      <c r="T74" s="128"/>
      <c r="U74" s="128"/>
      <c r="V74" s="129"/>
      <c r="W74" s="129"/>
      <c r="X74" s="128">
        <f aca="true" t="shared" si="16" ref="X74:X137">SUM(T74:W74)</f>
        <v>0</v>
      </c>
      <c r="Y74" s="81">
        <f t="shared" si="10"/>
        <v>0</v>
      </c>
      <c r="Z74" s="81">
        <f aca="true" t="shared" si="17" ref="Z74:Z137">X74-N74</f>
        <v>0</v>
      </c>
    </row>
    <row r="75" spans="1:26" ht="30" customHeight="1">
      <c r="A75" s="328"/>
      <c r="B75" s="335"/>
      <c r="C75" s="193" t="s">
        <v>37</v>
      </c>
      <c r="D75" s="309" t="s">
        <v>130</v>
      </c>
      <c r="E75" s="309"/>
      <c r="F75" s="194">
        <v>66</v>
      </c>
      <c r="G75" s="195">
        <v>26.304</v>
      </c>
      <c r="H75" s="195">
        <v>23</v>
      </c>
      <c r="I75" s="195">
        <v>23</v>
      </c>
      <c r="J75" s="196">
        <f aca="true" t="shared" si="18" ref="J75:J137">I75</f>
        <v>23</v>
      </c>
      <c r="K75" s="195">
        <f>T75</f>
        <v>5</v>
      </c>
      <c r="L75" s="195">
        <f>T75+U75</f>
        <v>11</v>
      </c>
      <c r="M75" s="195">
        <f>T75+U75+V75</f>
        <v>17</v>
      </c>
      <c r="N75" s="195">
        <f>T75+U75+V75+W75</f>
        <v>23</v>
      </c>
      <c r="O75" s="196">
        <f t="shared" si="15"/>
        <v>23</v>
      </c>
      <c r="P75" s="197">
        <f aca="true" t="shared" si="19" ref="P75:P129">N75/J75</f>
        <v>1</v>
      </c>
      <c r="Q75" s="198"/>
      <c r="R75" s="173"/>
      <c r="S75" s="130">
        <v>66</v>
      </c>
      <c r="T75" s="128">
        <v>5</v>
      </c>
      <c r="U75" s="128">
        <v>6</v>
      </c>
      <c r="V75" s="129">
        <v>6</v>
      </c>
      <c r="W75" s="129">
        <v>6</v>
      </c>
      <c r="X75" s="128">
        <f t="shared" si="16"/>
        <v>23</v>
      </c>
      <c r="Y75" s="81">
        <f t="shared" si="10"/>
        <v>0</v>
      </c>
      <c r="Z75" s="81">
        <f t="shared" si="17"/>
        <v>0</v>
      </c>
    </row>
    <row r="76" spans="1:26" ht="30" customHeight="1">
      <c r="A76" s="328"/>
      <c r="B76" s="335"/>
      <c r="C76" s="193" t="s">
        <v>39</v>
      </c>
      <c r="D76" s="309" t="s">
        <v>131</v>
      </c>
      <c r="E76" s="309"/>
      <c r="F76" s="194">
        <v>67</v>
      </c>
      <c r="G76" s="195">
        <v>7.036</v>
      </c>
      <c r="H76" s="195">
        <v>8</v>
      </c>
      <c r="I76" s="195">
        <f>H76</f>
        <v>8</v>
      </c>
      <c r="J76" s="196">
        <f t="shared" si="18"/>
        <v>8</v>
      </c>
      <c r="K76" s="195">
        <f>T76</f>
        <v>2</v>
      </c>
      <c r="L76" s="195">
        <f>T76+U76</f>
        <v>4</v>
      </c>
      <c r="M76" s="195">
        <f>T76+U76+V76</f>
        <v>6</v>
      </c>
      <c r="N76" s="195">
        <f>T76+U76+V76+W76</f>
        <v>8</v>
      </c>
      <c r="O76" s="196">
        <f t="shared" si="15"/>
        <v>8</v>
      </c>
      <c r="P76" s="197">
        <f t="shared" si="19"/>
        <v>1</v>
      </c>
      <c r="Q76" s="198"/>
      <c r="R76" s="173"/>
      <c r="S76" s="130">
        <v>67</v>
      </c>
      <c r="T76" s="128">
        <v>2</v>
      </c>
      <c r="U76" s="128">
        <v>2</v>
      </c>
      <c r="V76" s="129">
        <v>2</v>
      </c>
      <c r="W76" s="129">
        <v>2</v>
      </c>
      <c r="X76" s="128">
        <f t="shared" si="16"/>
        <v>8</v>
      </c>
      <c r="Y76" s="81">
        <f t="shared" si="10"/>
        <v>0</v>
      </c>
      <c r="Z76" s="81">
        <f t="shared" si="17"/>
        <v>0</v>
      </c>
    </row>
    <row r="77" spans="1:26" ht="30" customHeight="1">
      <c r="A77" s="328"/>
      <c r="B77" s="335"/>
      <c r="C77" s="193" t="s">
        <v>40</v>
      </c>
      <c r="D77" s="309" t="s">
        <v>216</v>
      </c>
      <c r="E77" s="309"/>
      <c r="F77" s="194">
        <v>68</v>
      </c>
      <c r="G77" s="195">
        <v>140.614</v>
      </c>
      <c r="H77" s="195">
        <f aca="true" t="shared" si="20" ref="H77:N77">SUM(H78:H85)</f>
        <v>150</v>
      </c>
      <c r="I77" s="195">
        <f t="shared" si="20"/>
        <v>150</v>
      </c>
      <c r="J77" s="196">
        <f t="shared" si="18"/>
        <v>150</v>
      </c>
      <c r="K77" s="195">
        <f t="shared" si="20"/>
        <v>46</v>
      </c>
      <c r="L77" s="195">
        <f t="shared" si="20"/>
        <v>76</v>
      </c>
      <c r="M77" s="195">
        <f t="shared" si="20"/>
        <v>113</v>
      </c>
      <c r="N77" s="195">
        <f t="shared" si="20"/>
        <v>157</v>
      </c>
      <c r="O77" s="196">
        <f t="shared" si="15"/>
        <v>157</v>
      </c>
      <c r="P77" s="197">
        <f t="shared" si="19"/>
        <v>1.0466666666666666</v>
      </c>
      <c r="Q77" s="198"/>
      <c r="R77" s="173"/>
      <c r="S77" s="130">
        <v>68</v>
      </c>
      <c r="T77" s="32">
        <f>SUM(T78:T85)</f>
        <v>46</v>
      </c>
      <c r="U77" s="32">
        <f>SUM(U78:U85)</f>
        <v>37</v>
      </c>
      <c r="V77" s="32">
        <f>SUM(V78:V85)</f>
        <v>37</v>
      </c>
      <c r="W77" s="32">
        <f>SUM(W78:W85)</f>
        <v>37</v>
      </c>
      <c r="X77" s="128">
        <f t="shared" si="16"/>
        <v>157</v>
      </c>
      <c r="Y77" s="81">
        <f t="shared" si="10"/>
        <v>0</v>
      </c>
      <c r="Z77" s="81">
        <f t="shared" si="17"/>
        <v>0</v>
      </c>
    </row>
    <row r="78" spans="1:26" ht="16.5" customHeight="1">
      <c r="A78" s="328"/>
      <c r="B78" s="335"/>
      <c r="C78" s="193"/>
      <c r="D78" s="219" t="s">
        <v>132</v>
      </c>
      <c r="E78" s="219" t="s">
        <v>82</v>
      </c>
      <c r="F78" s="194">
        <v>69</v>
      </c>
      <c r="G78" s="195">
        <v>121.693</v>
      </c>
      <c r="H78" s="195">
        <v>132</v>
      </c>
      <c r="I78" s="195">
        <f>H78</f>
        <v>132</v>
      </c>
      <c r="J78" s="196">
        <f t="shared" si="18"/>
        <v>132</v>
      </c>
      <c r="K78" s="195">
        <f>T78</f>
        <v>33</v>
      </c>
      <c r="L78" s="195">
        <f>T78+U78</f>
        <v>66</v>
      </c>
      <c r="M78" s="195">
        <f>T78+U78+V78</f>
        <v>99</v>
      </c>
      <c r="N78" s="195">
        <f>T78+U78+V78+W78</f>
        <v>132</v>
      </c>
      <c r="O78" s="196">
        <f t="shared" si="15"/>
        <v>132</v>
      </c>
      <c r="P78" s="197">
        <f t="shared" si="19"/>
        <v>1</v>
      </c>
      <c r="Q78" s="198"/>
      <c r="R78" s="173"/>
      <c r="S78" s="130">
        <v>69</v>
      </c>
      <c r="T78" s="128">
        <v>33</v>
      </c>
      <c r="U78" s="128">
        <v>33</v>
      </c>
      <c r="V78" s="128">
        <v>33</v>
      </c>
      <c r="W78" s="128">
        <v>33</v>
      </c>
      <c r="X78" s="128">
        <f t="shared" si="16"/>
        <v>132</v>
      </c>
      <c r="Y78" s="81">
        <f t="shared" si="10"/>
        <v>0</v>
      </c>
      <c r="Z78" s="81">
        <f t="shared" si="17"/>
        <v>0</v>
      </c>
    </row>
    <row r="79" spans="1:26" ht="42.75" customHeight="1">
      <c r="A79" s="328"/>
      <c r="B79" s="335"/>
      <c r="C79" s="193"/>
      <c r="D79" s="219" t="s">
        <v>133</v>
      </c>
      <c r="E79" s="219" t="s">
        <v>215</v>
      </c>
      <c r="F79" s="194">
        <v>70</v>
      </c>
      <c r="G79" s="195">
        <v>0</v>
      </c>
      <c r="H79" s="195"/>
      <c r="I79" s="195"/>
      <c r="J79" s="196"/>
      <c r="K79" s="195"/>
      <c r="L79" s="195"/>
      <c r="M79" s="195"/>
      <c r="N79" s="195"/>
      <c r="O79" s="196">
        <f t="shared" si="15"/>
        <v>0</v>
      </c>
      <c r="P79" s="197"/>
      <c r="Q79" s="198"/>
      <c r="R79" s="173"/>
      <c r="S79" s="130">
        <v>70</v>
      </c>
      <c r="T79" s="128"/>
      <c r="U79" s="128"/>
      <c r="V79" s="129"/>
      <c r="W79" s="129"/>
      <c r="X79" s="128">
        <f t="shared" si="16"/>
        <v>0</v>
      </c>
      <c r="Y79" s="81">
        <f t="shared" si="10"/>
        <v>0</v>
      </c>
      <c r="Z79" s="81">
        <f t="shared" si="17"/>
        <v>0</v>
      </c>
    </row>
    <row r="80" spans="1:26" ht="30" customHeight="1">
      <c r="A80" s="328"/>
      <c r="B80" s="335"/>
      <c r="C80" s="193"/>
      <c r="D80" s="219" t="s">
        <v>134</v>
      </c>
      <c r="E80" s="219" t="s">
        <v>84</v>
      </c>
      <c r="F80" s="194">
        <v>71</v>
      </c>
      <c r="G80" s="195">
        <v>6.99</v>
      </c>
      <c r="H80" s="195">
        <v>8</v>
      </c>
      <c r="I80" s="195">
        <v>8</v>
      </c>
      <c r="J80" s="196">
        <f t="shared" si="18"/>
        <v>8</v>
      </c>
      <c r="K80" s="195">
        <f>T80</f>
        <v>2</v>
      </c>
      <c r="L80" s="195">
        <f>T80+U80</f>
        <v>4</v>
      </c>
      <c r="M80" s="195">
        <f>T80+U80+V80</f>
        <v>6</v>
      </c>
      <c r="N80" s="195">
        <f>T80+U80+V80+W80</f>
        <v>8</v>
      </c>
      <c r="O80" s="196">
        <f t="shared" si="15"/>
        <v>8</v>
      </c>
      <c r="P80" s="197">
        <f t="shared" si="19"/>
        <v>1</v>
      </c>
      <c r="Q80" s="198"/>
      <c r="R80" s="173"/>
      <c r="S80" s="130">
        <v>71</v>
      </c>
      <c r="T80" s="128">
        <v>2</v>
      </c>
      <c r="U80" s="128">
        <v>2</v>
      </c>
      <c r="V80" s="129">
        <v>2</v>
      </c>
      <c r="W80" s="129">
        <v>2</v>
      </c>
      <c r="X80" s="128">
        <f t="shared" si="16"/>
        <v>8</v>
      </c>
      <c r="Y80" s="81">
        <f t="shared" si="10"/>
        <v>0</v>
      </c>
      <c r="Z80" s="81">
        <f t="shared" si="17"/>
        <v>0</v>
      </c>
    </row>
    <row r="81" spans="1:26" ht="41.25" customHeight="1">
      <c r="A81" s="328"/>
      <c r="B81" s="335"/>
      <c r="C81" s="193"/>
      <c r="D81" s="219" t="s">
        <v>135</v>
      </c>
      <c r="E81" s="219" t="s">
        <v>85</v>
      </c>
      <c r="F81" s="194">
        <v>72</v>
      </c>
      <c r="G81" s="195">
        <v>0</v>
      </c>
      <c r="H81" s="195"/>
      <c r="I81" s="195"/>
      <c r="J81" s="196"/>
      <c r="K81" s="195">
        <f>T81</f>
        <v>7</v>
      </c>
      <c r="L81" s="195"/>
      <c r="M81" s="195"/>
      <c r="N81" s="195">
        <f>T81+U81+V81+W81</f>
        <v>7</v>
      </c>
      <c r="O81" s="196">
        <f t="shared" si="15"/>
        <v>7</v>
      </c>
      <c r="P81" s="197"/>
      <c r="Q81" s="198"/>
      <c r="R81" s="173"/>
      <c r="S81" s="130">
        <v>72</v>
      </c>
      <c r="T81" s="128">
        <v>7</v>
      </c>
      <c r="U81" s="128"/>
      <c r="V81" s="129"/>
      <c r="W81" s="129"/>
      <c r="X81" s="128">
        <f t="shared" si="16"/>
        <v>7</v>
      </c>
      <c r="Y81" s="81">
        <f t="shared" si="10"/>
        <v>0</v>
      </c>
      <c r="Z81" s="81">
        <f t="shared" si="17"/>
        <v>0</v>
      </c>
    </row>
    <row r="82" spans="1:26" ht="30.75" customHeight="1">
      <c r="A82" s="328"/>
      <c r="B82" s="335"/>
      <c r="C82" s="193"/>
      <c r="D82" s="219"/>
      <c r="E82" s="219" t="s">
        <v>310</v>
      </c>
      <c r="F82" s="194">
        <v>73</v>
      </c>
      <c r="G82" s="195">
        <v>0</v>
      </c>
      <c r="H82" s="195"/>
      <c r="I82" s="195"/>
      <c r="J82" s="196"/>
      <c r="K82" s="195"/>
      <c r="L82" s="195"/>
      <c r="M82" s="195"/>
      <c r="N82" s="195"/>
      <c r="O82" s="196">
        <f t="shared" si="15"/>
        <v>0</v>
      </c>
      <c r="P82" s="197"/>
      <c r="Q82" s="198"/>
      <c r="R82" s="173"/>
      <c r="S82" s="130">
        <v>73</v>
      </c>
      <c r="T82" s="128"/>
      <c r="U82" s="128"/>
      <c r="V82" s="129"/>
      <c r="W82" s="129"/>
      <c r="X82" s="128">
        <f t="shared" si="16"/>
        <v>0</v>
      </c>
      <c r="Y82" s="81">
        <f t="shared" si="10"/>
        <v>0</v>
      </c>
      <c r="Z82" s="81">
        <f t="shared" si="17"/>
        <v>0</v>
      </c>
    </row>
    <row r="83" spans="1:26" ht="29.25" customHeight="1">
      <c r="A83" s="328"/>
      <c r="B83" s="335"/>
      <c r="C83" s="193"/>
      <c r="D83" s="219" t="s">
        <v>136</v>
      </c>
      <c r="E83" s="219" t="s">
        <v>139</v>
      </c>
      <c r="F83" s="194">
        <v>74</v>
      </c>
      <c r="G83" s="195">
        <v>0</v>
      </c>
      <c r="H83" s="195"/>
      <c r="I83" s="195"/>
      <c r="J83" s="196"/>
      <c r="K83" s="195"/>
      <c r="L83" s="195"/>
      <c r="M83" s="195"/>
      <c r="N83" s="195"/>
      <c r="O83" s="196">
        <f t="shared" si="15"/>
        <v>0</v>
      </c>
      <c r="P83" s="197"/>
      <c r="Q83" s="198"/>
      <c r="R83" s="173"/>
      <c r="S83" s="130">
        <v>74</v>
      </c>
      <c r="T83" s="128"/>
      <c r="U83" s="128"/>
      <c r="V83" s="129"/>
      <c r="W83" s="129"/>
      <c r="X83" s="128">
        <f t="shared" si="16"/>
        <v>0</v>
      </c>
      <c r="Y83" s="81">
        <f t="shared" si="10"/>
        <v>0</v>
      </c>
      <c r="Z83" s="81">
        <f t="shared" si="17"/>
        <v>0</v>
      </c>
    </row>
    <row r="84" spans="1:26" ht="66" customHeight="1">
      <c r="A84" s="328"/>
      <c r="B84" s="335"/>
      <c r="C84" s="193"/>
      <c r="D84" s="219" t="s">
        <v>137</v>
      </c>
      <c r="E84" s="219" t="s">
        <v>219</v>
      </c>
      <c r="F84" s="194">
        <v>75</v>
      </c>
      <c r="G84" s="195">
        <v>1</v>
      </c>
      <c r="H84" s="195">
        <v>2</v>
      </c>
      <c r="I84" s="195">
        <f>H84</f>
        <v>2</v>
      </c>
      <c r="J84" s="196">
        <f t="shared" si="18"/>
        <v>2</v>
      </c>
      <c r="K84" s="195">
        <f>T84</f>
        <v>2</v>
      </c>
      <c r="L84" s="195">
        <f>T84+U84</f>
        <v>2</v>
      </c>
      <c r="M84" s="195">
        <f>T84+U84+V84</f>
        <v>2</v>
      </c>
      <c r="N84" s="195">
        <f>T84+U84+V84+W84</f>
        <v>2</v>
      </c>
      <c r="O84" s="196">
        <f t="shared" si="15"/>
        <v>2</v>
      </c>
      <c r="P84" s="197">
        <f t="shared" si="19"/>
        <v>1</v>
      </c>
      <c r="Q84" s="198"/>
      <c r="R84" s="173"/>
      <c r="S84" s="130">
        <v>75</v>
      </c>
      <c r="T84" s="128">
        <v>2</v>
      </c>
      <c r="U84" s="128"/>
      <c r="V84" s="129"/>
      <c r="W84" s="129"/>
      <c r="X84" s="128">
        <f t="shared" si="16"/>
        <v>2</v>
      </c>
      <c r="Y84" s="81">
        <f t="shared" si="10"/>
        <v>0</v>
      </c>
      <c r="Z84" s="81">
        <f t="shared" si="17"/>
        <v>0</v>
      </c>
    </row>
    <row r="85" spans="1:26" ht="28.5" customHeight="1">
      <c r="A85" s="328"/>
      <c r="B85" s="335"/>
      <c r="C85" s="193"/>
      <c r="D85" s="219" t="s">
        <v>138</v>
      </c>
      <c r="E85" s="219" t="s">
        <v>140</v>
      </c>
      <c r="F85" s="194">
        <v>76</v>
      </c>
      <c r="G85" s="195">
        <v>0.931</v>
      </c>
      <c r="H85" s="195">
        <v>8</v>
      </c>
      <c r="I85" s="195">
        <v>8</v>
      </c>
      <c r="J85" s="196">
        <f t="shared" si="18"/>
        <v>8</v>
      </c>
      <c r="K85" s="195">
        <f>T85</f>
        <v>2</v>
      </c>
      <c r="L85" s="195">
        <f>T85+U85</f>
        <v>4</v>
      </c>
      <c r="M85" s="195">
        <f>T85+U85+V85</f>
        <v>6</v>
      </c>
      <c r="N85" s="195">
        <f>T85+U85+V85+W85</f>
        <v>8</v>
      </c>
      <c r="O85" s="196">
        <f t="shared" si="15"/>
        <v>8</v>
      </c>
      <c r="P85" s="197">
        <f t="shared" si="19"/>
        <v>1</v>
      </c>
      <c r="Q85" s="198"/>
      <c r="R85" s="173"/>
      <c r="S85" s="130">
        <v>76</v>
      </c>
      <c r="T85" s="128">
        <v>2</v>
      </c>
      <c r="U85" s="128">
        <v>2</v>
      </c>
      <c r="V85" s="129">
        <v>2</v>
      </c>
      <c r="W85" s="129">
        <v>2</v>
      </c>
      <c r="X85" s="128">
        <f t="shared" si="16"/>
        <v>8</v>
      </c>
      <c r="Y85" s="81">
        <f t="shared" si="10"/>
        <v>0</v>
      </c>
      <c r="Z85" s="81">
        <f t="shared" si="17"/>
        <v>0</v>
      </c>
    </row>
    <row r="86" spans="1:26" ht="13.5" customHeight="1">
      <c r="A86" s="328"/>
      <c r="B86" s="335"/>
      <c r="C86" s="193" t="s">
        <v>83</v>
      </c>
      <c r="D86" s="309" t="s">
        <v>43</v>
      </c>
      <c r="E86" s="309"/>
      <c r="F86" s="194">
        <v>77</v>
      </c>
      <c r="G86" s="195">
        <v>16.46</v>
      </c>
      <c r="H86" s="195">
        <v>50</v>
      </c>
      <c r="I86" s="195">
        <f>H86</f>
        <v>50</v>
      </c>
      <c r="J86" s="196">
        <f t="shared" si="18"/>
        <v>50</v>
      </c>
      <c r="K86" s="195">
        <f>T86</f>
        <v>20</v>
      </c>
      <c r="L86" s="195">
        <f>T86+U86</f>
        <v>30</v>
      </c>
      <c r="M86" s="195">
        <f>T86+U86+V86</f>
        <v>40</v>
      </c>
      <c r="N86" s="195">
        <f>T86+U86+V86+W86</f>
        <v>50</v>
      </c>
      <c r="O86" s="196">
        <f t="shared" si="15"/>
        <v>50</v>
      </c>
      <c r="P86" s="197">
        <f t="shared" si="19"/>
        <v>1</v>
      </c>
      <c r="Q86" s="198"/>
      <c r="R86" s="173"/>
      <c r="S86" s="130">
        <v>77</v>
      </c>
      <c r="T86" s="128">
        <v>20</v>
      </c>
      <c r="U86" s="128">
        <v>10</v>
      </c>
      <c r="V86" s="129">
        <v>10</v>
      </c>
      <c r="W86" s="129">
        <v>10</v>
      </c>
      <c r="X86" s="128">
        <f t="shared" si="16"/>
        <v>50</v>
      </c>
      <c r="Y86" s="81">
        <f t="shared" si="10"/>
        <v>0</v>
      </c>
      <c r="Z86" s="81">
        <f t="shared" si="17"/>
        <v>0</v>
      </c>
    </row>
    <row r="87" spans="1:26" ht="52.5" customHeight="1">
      <c r="A87" s="328"/>
      <c r="B87" s="335"/>
      <c r="C87" s="324" t="s">
        <v>362</v>
      </c>
      <c r="D87" s="324"/>
      <c r="E87" s="324"/>
      <c r="F87" s="194">
        <v>78</v>
      </c>
      <c r="G87" s="195">
        <v>245.687</v>
      </c>
      <c r="H87" s="195">
        <f aca="true" t="shared" si="21" ref="H87:N87">H88+H89+H90+H91+H92+H93</f>
        <v>286</v>
      </c>
      <c r="I87" s="195">
        <f t="shared" si="21"/>
        <v>286</v>
      </c>
      <c r="J87" s="196">
        <f t="shared" si="18"/>
        <v>286</v>
      </c>
      <c r="K87" s="195">
        <f t="shared" si="21"/>
        <v>71</v>
      </c>
      <c r="L87" s="195">
        <f t="shared" si="21"/>
        <v>143</v>
      </c>
      <c r="M87" s="195">
        <f t="shared" si="21"/>
        <v>214</v>
      </c>
      <c r="N87" s="195">
        <f t="shared" si="21"/>
        <v>286</v>
      </c>
      <c r="O87" s="196">
        <f t="shared" si="15"/>
        <v>286</v>
      </c>
      <c r="P87" s="197">
        <f t="shared" si="19"/>
        <v>1</v>
      </c>
      <c r="Q87" s="198"/>
      <c r="R87" s="173"/>
      <c r="S87" s="130">
        <v>78</v>
      </c>
      <c r="T87" s="32">
        <f>T88+T89+T90+T91+T92+T93</f>
        <v>71</v>
      </c>
      <c r="U87" s="32">
        <f>U88+U89+U90+U91+U92+U93</f>
        <v>72</v>
      </c>
      <c r="V87" s="32">
        <f>V88+V89+V90+V91+V92+V93</f>
        <v>71</v>
      </c>
      <c r="W87" s="32">
        <f>W88+W89+W90+W91+W92+W93</f>
        <v>72</v>
      </c>
      <c r="X87" s="128">
        <f t="shared" si="16"/>
        <v>286</v>
      </c>
      <c r="Y87" s="81">
        <f t="shared" si="10"/>
        <v>0</v>
      </c>
      <c r="Z87" s="81">
        <f t="shared" si="17"/>
        <v>0</v>
      </c>
    </row>
    <row r="88" spans="1:26" ht="28.5" customHeight="1">
      <c r="A88" s="328"/>
      <c r="B88" s="335"/>
      <c r="C88" s="193" t="s">
        <v>24</v>
      </c>
      <c r="D88" s="325" t="s">
        <v>94</v>
      </c>
      <c r="E88" s="317"/>
      <c r="F88" s="194">
        <v>79</v>
      </c>
      <c r="G88" s="195"/>
      <c r="H88" s="195"/>
      <c r="I88" s="195"/>
      <c r="J88" s="196"/>
      <c r="K88" s="195"/>
      <c r="L88" s="195"/>
      <c r="M88" s="195"/>
      <c r="N88" s="195"/>
      <c r="O88" s="196">
        <f t="shared" si="15"/>
        <v>0</v>
      </c>
      <c r="P88" s="197"/>
      <c r="Q88" s="198"/>
      <c r="R88" s="173"/>
      <c r="S88" s="130">
        <v>79</v>
      </c>
      <c r="T88" s="128"/>
      <c r="U88" s="128"/>
      <c r="V88" s="129"/>
      <c r="W88" s="129"/>
      <c r="X88" s="128">
        <f t="shared" si="16"/>
        <v>0</v>
      </c>
      <c r="Y88" s="81">
        <f t="shared" si="10"/>
        <v>0</v>
      </c>
      <c r="Z88" s="81">
        <f t="shared" si="17"/>
        <v>0</v>
      </c>
    </row>
    <row r="89" spans="1:26" s="203" customFormat="1" ht="29.25" customHeight="1">
      <c r="A89" s="328"/>
      <c r="B89" s="335"/>
      <c r="C89" s="193" t="s">
        <v>25</v>
      </c>
      <c r="D89" s="309" t="s">
        <v>95</v>
      </c>
      <c r="E89" s="317"/>
      <c r="F89" s="194">
        <v>80</v>
      </c>
      <c r="G89" s="195">
        <v>205</v>
      </c>
      <c r="H89" s="195">
        <v>226</v>
      </c>
      <c r="I89" s="195">
        <f>H89</f>
        <v>226</v>
      </c>
      <c r="J89" s="196">
        <f t="shared" si="18"/>
        <v>226</v>
      </c>
      <c r="K89" s="195">
        <f>T89</f>
        <v>56</v>
      </c>
      <c r="L89" s="195">
        <f>T89+U89</f>
        <v>113</v>
      </c>
      <c r="M89" s="195">
        <f>T89+U89+V89</f>
        <v>169</v>
      </c>
      <c r="N89" s="195">
        <f>T89+U89+V89+W89</f>
        <v>226</v>
      </c>
      <c r="O89" s="196">
        <f t="shared" si="15"/>
        <v>226</v>
      </c>
      <c r="P89" s="197">
        <f t="shared" si="19"/>
        <v>1</v>
      </c>
      <c r="Q89" s="198"/>
      <c r="R89" s="199"/>
      <c r="S89" s="130">
        <v>80</v>
      </c>
      <c r="T89" s="200">
        <v>56</v>
      </c>
      <c r="U89" s="200">
        <v>57</v>
      </c>
      <c r="V89" s="201">
        <v>56</v>
      </c>
      <c r="W89" s="201">
        <v>57</v>
      </c>
      <c r="X89" s="200">
        <f t="shared" si="16"/>
        <v>226</v>
      </c>
      <c r="Y89" s="202">
        <f t="shared" si="10"/>
        <v>0</v>
      </c>
      <c r="Z89" s="202">
        <f t="shared" si="17"/>
        <v>0</v>
      </c>
    </row>
    <row r="90" spans="1:26" ht="15" customHeight="1">
      <c r="A90" s="328"/>
      <c r="B90" s="335"/>
      <c r="C90" s="193" t="s">
        <v>27</v>
      </c>
      <c r="D90" s="309" t="s">
        <v>96</v>
      </c>
      <c r="E90" s="317"/>
      <c r="F90" s="194">
        <v>81</v>
      </c>
      <c r="G90" s="195"/>
      <c r="H90" s="195"/>
      <c r="I90" s="195"/>
      <c r="J90" s="196">
        <f t="shared" si="18"/>
        <v>0</v>
      </c>
      <c r="K90" s="195"/>
      <c r="L90" s="195"/>
      <c r="M90" s="195"/>
      <c r="N90" s="195"/>
      <c r="O90" s="196">
        <f t="shared" si="15"/>
        <v>0</v>
      </c>
      <c r="P90" s="197"/>
      <c r="Q90" s="198"/>
      <c r="R90" s="173"/>
      <c r="S90" s="130">
        <v>81</v>
      </c>
      <c r="T90" s="128"/>
      <c r="U90" s="128"/>
      <c r="V90" s="129"/>
      <c r="W90" s="129"/>
      <c r="X90" s="128">
        <f t="shared" si="16"/>
        <v>0</v>
      </c>
      <c r="Y90" s="81">
        <f t="shared" si="10"/>
        <v>0</v>
      </c>
      <c r="Z90" s="81">
        <f t="shared" si="17"/>
        <v>0</v>
      </c>
    </row>
    <row r="91" spans="1:26" ht="15" customHeight="1">
      <c r="A91" s="328"/>
      <c r="B91" s="335"/>
      <c r="C91" s="193" t="s">
        <v>29</v>
      </c>
      <c r="D91" s="309" t="s">
        <v>229</v>
      </c>
      <c r="E91" s="317"/>
      <c r="F91" s="194">
        <v>82</v>
      </c>
      <c r="G91" s="195"/>
      <c r="H91" s="195"/>
      <c r="I91" s="195"/>
      <c r="J91" s="196">
        <f t="shared" si="18"/>
        <v>0</v>
      </c>
      <c r="K91" s="195"/>
      <c r="L91" s="195"/>
      <c r="M91" s="195"/>
      <c r="N91" s="195"/>
      <c r="O91" s="196">
        <f t="shared" si="15"/>
        <v>0</v>
      </c>
      <c r="P91" s="197"/>
      <c r="Q91" s="198"/>
      <c r="R91" s="173"/>
      <c r="S91" s="130">
        <v>82</v>
      </c>
      <c r="T91" s="128"/>
      <c r="U91" s="128"/>
      <c r="V91" s="129"/>
      <c r="W91" s="129"/>
      <c r="X91" s="128">
        <f t="shared" si="16"/>
        <v>0</v>
      </c>
      <c r="Y91" s="81">
        <f t="shared" si="10"/>
        <v>0</v>
      </c>
      <c r="Z91" s="81">
        <f t="shared" si="17"/>
        <v>0</v>
      </c>
    </row>
    <row r="92" spans="1:26" ht="15" customHeight="1">
      <c r="A92" s="328"/>
      <c r="B92" s="335"/>
      <c r="C92" s="193" t="s">
        <v>30</v>
      </c>
      <c r="D92" s="309" t="s">
        <v>97</v>
      </c>
      <c r="E92" s="317"/>
      <c r="F92" s="194">
        <v>83</v>
      </c>
      <c r="G92" s="195"/>
      <c r="H92" s="195"/>
      <c r="I92" s="195"/>
      <c r="J92" s="196">
        <f t="shared" si="18"/>
        <v>0</v>
      </c>
      <c r="K92" s="195"/>
      <c r="L92" s="195"/>
      <c r="M92" s="195"/>
      <c r="N92" s="195"/>
      <c r="O92" s="196">
        <f t="shared" si="15"/>
        <v>0</v>
      </c>
      <c r="P92" s="197"/>
      <c r="Q92" s="198"/>
      <c r="R92" s="173"/>
      <c r="S92" s="130">
        <v>83</v>
      </c>
      <c r="T92" s="128"/>
      <c r="U92" s="128"/>
      <c r="V92" s="129"/>
      <c r="W92" s="129"/>
      <c r="X92" s="128">
        <f t="shared" si="16"/>
        <v>0</v>
      </c>
      <c r="Y92" s="81">
        <f t="shared" si="10"/>
        <v>0</v>
      </c>
      <c r="Z92" s="81">
        <f t="shared" si="17"/>
        <v>0</v>
      </c>
    </row>
    <row r="93" spans="1:26" ht="27" customHeight="1">
      <c r="A93" s="328"/>
      <c r="B93" s="335"/>
      <c r="C93" s="193" t="s">
        <v>36</v>
      </c>
      <c r="D93" s="309" t="s">
        <v>280</v>
      </c>
      <c r="E93" s="317"/>
      <c r="F93" s="194">
        <v>84</v>
      </c>
      <c r="G93" s="195">
        <v>40.687</v>
      </c>
      <c r="H93" s="195">
        <v>60</v>
      </c>
      <c r="I93" s="195">
        <v>60</v>
      </c>
      <c r="J93" s="196">
        <f t="shared" si="18"/>
        <v>60</v>
      </c>
      <c r="K93" s="195">
        <f>T93</f>
        <v>15</v>
      </c>
      <c r="L93" s="195">
        <f>T93+U93</f>
        <v>30</v>
      </c>
      <c r="M93" s="195">
        <f>T93+U93+V93</f>
        <v>45</v>
      </c>
      <c r="N93" s="195">
        <f>T93+U93+V93+W93</f>
        <v>60</v>
      </c>
      <c r="O93" s="196">
        <f t="shared" si="15"/>
        <v>60</v>
      </c>
      <c r="P93" s="197">
        <f t="shared" si="19"/>
        <v>1</v>
      </c>
      <c r="Q93" s="198"/>
      <c r="R93" s="173"/>
      <c r="S93" s="130">
        <v>84</v>
      </c>
      <c r="T93" s="128">
        <v>15</v>
      </c>
      <c r="U93" s="128">
        <v>15</v>
      </c>
      <c r="V93" s="129">
        <v>15</v>
      </c>
      <c r="W93" s="129">
        <v>15</v>
      </c>
      <c r="X93" s="128">
        <f t="shared" si="16"/>
        <v>60</v>
      </c>
      <c r="Y93" s="81">
        <f t="shared" si="10"/>
        <v>0</v>
      </c>
      <c r="Z93" s="81">
        <f t="shared" si="17"/>
        <v>0</v>
      </c>
    </row>
    <row r="94" spans="1:26" s="184" customFormat="1" ht="39" customHeight="1">
      <c r="A94" s="328"/>
      <c r="B94" s="335"/>
      <c r="C94" s="318" t="s">
        <v>363</v>
      </c>
      <c r="D94" s="333"/>
      <c r="E94" s="319"/>
      <c r="F94" s="194">
        <v>85</v>
      </c>
      <c r="G94" s="196">
        <v>1760.445</v>
      </c>
      <c r="H94" s="196">
        <f aca="true" t="shared" si="22" ref="H94:N94">H95+H108+H112+H121</f>
        <v>1880</v>
      </c>
      <c r="I94" s="196">
        <f t="shared" si="22"/>
        <v>1880</v>
      </c>
      <c r="J94" s="196">
        <f t="shared" si="18"/>
        <v>1880</v>
      </c>
      <c r="K94" s="196">
        <f t="shared" si="22"/>
        <v>403.8755875</v>
      </c>
      <c r="L94" s="196">
        <f t="shared" si="22"/>
        <v>898.3446124999999</v>
      </c>
      <c r="M94" s="196">
        <f t="shared" si="22"/>
        <v>1384.2016375</v>
      </c>
      <c r="N94" s="196">
        <f t="shared" si="22"/>
        <v>1914.8466624999999</v>
      </c>
      <c r="O94" s="196">
        <f t="shared" si="15"/>
        <v>1914.8466624999999</v>
      </c>
      <c r="P94" s="197">
        <f t="shared" si="19"/>
        <v>1.0185354587765956</v>
      </c>
      <c r="Q94" s="198"/>
      <c r="R94" s="187"/>
      <c r="S94" s="130">
        <v>85</v>
      </c>
      <c r="T94" s="181">
        <f>T95+T108+T112+T121</f>
        <v>403.8755875</v>
      </c>
      <c r="U94" s="181">
        <f>U95+U108+U112+U121</f>
        <v>494.469025</v>
      </c>
      <c r="V94" s="181">
        <f>V95+V108+V112+V121</f>
        <v>485.85702499999996</v>
      </c>
      <c r="W94" s="181">
        <f>W95+W108+W112+W121</f>
        <v>530.6450249999999</v>
      </c>
      <c r="X94" s="182">
        <f t="shared" si="16"/>
        <v>1914.8466625</v>
      </c>
      <c r="Y94" s="183">
        <f t="shared" si="10"/>
        <v>0</v>
      </c>
      <c r="Z94" s="183">
        <f t="shared" si="17"/>
        <v>0</v>
      </c>
    </row>
    <row r="95" spans="1:26" ht="26.25" customHeight="1">
      <c r="A95" s="328"/>
      <c r="B95" s="335"/>
      <c r="C95" s="193" t="s">
        <v>230</v>
      </c>
      <c r="D95" s="318" t="s">
        <v>364</v>
      </c>
      <c r="E95" s="319"/>
      <c r="F95" s="194">
        <v>86</v>
      </c>
      <c r="G95" s="195">
        <v>1491.7869999999998</v>
      </c>
      <c r="H95" s="195">
        <f aca="true" t="shared" si="23" ref="H95:N95">H96+H100</f>
        <v>1585</v>
      </c>
      <c r="I95" s="195">
        <f t="shared" si="23"/>
        <v>1585</v>
      </c>
      <c r="J95" s="196">
        <f t="shared" si="18"/>
        <v>1585</v>
      </c>
      <c r="K95" s="196">
        <f t="shared" si="23"/>
        <v>324.33</v>
      </c>
      <c r="L95" s="196">
        <f t="shared" si="23"/>
        <v>711.7959999999999</v>
      </c>
      <c r="M95" s="196">
        <f t="shared" si="23"/>
        <v>1090.6499999999999</v>
      </c>
      <c r="N95" s="196">
        <f t="shared" si="23"/>
        <v>1513.23</v>
      </c>
      <c r="O95" s="196">
        <f t="shared" si="15"/>
        <v>1513.23</v>
      </c>
      <c r="P95" s="197">
        <f t="shared" si="19"/>
        <v>0.9547192429022082</v>
      </c>
      <c r="Q95" s="198"/>
      <c r="R95" s="173"/>
      <c r="S95" s="130">
        <v>86</v>
      </c>
      <c r="T95" s="36">
        <f>T96+T100</f>
        <v>324.33</v>
      </c>
      <c r="U95" s="36">
        <f>U96+U100</f>
        <v>387.466</v>
      </c>
      <c r="V95" s="36">
        <f>V96+V100</f>
        <v>378.854</v>
      </c>
      <c r="W95" s="36">
        <f>W96+W100</f>
        <v>422.58</v>
      </c>
      <c r="X95" s="128">
        <f t="shared" si="16"/>
        <v>1513.23</v>
      </c>
      <c r="Y95" s="81">
        <f t="shared" si="10"/>
        <v>0</v>
      </c>
      <c r="Z95" s="81">
        <f t="shared" si="17"/>
        <v>0</v>
      </c>
    </row>
    <row r="96" spans="1:26" ht="30.75" customHeight="1">
      <c r="A96" s="328"/>
      <c r="B96" s="335"/>
      <c r="C96" s="193" t="s">
        <v>141</v>
      </c>
      <c r="D96" s="309" t="s">
        <v>365</v>
      </c>
      <c r="E96" s="309"/>
      <c r="F96" s="194">
        <v>87</v>
      </c>
      <c r="G96" s="195">
        <v>1338.466</v>
      </c>
      <c r="H96" s="195">
        <f aca="true" t="shared" si="24" ref="H96:N96">H97+H98+H99</f>
        <v>1418</v>
      </c>
      <c r="I96" s="195">
        <f t="shared" si="24"/>
        <v>1418</v>
      </c>
      <c r="J96" s="196">
        <f t="shared" si="18"/>
        <v>1418</v>
      </c>
      <c r="K96" s="196">
        <f t="shared" si="24"/>
        <v>299.715</v>
      </c>
      <c r="L96" s="196">
        <f t="shared" si="24"/>
        <v>638.2049999999999</v>
      </c>
      <c r="M96" s="196">
        <f t="shared" si="24"/>
        <v>976.6949999999999</v>
      </c>
      <c r="N96" s="196">
        <f t="shared" si="24"/>
        <v>1322.385</v>
      </c>
      <c r="O96" s="196">
        <f t="shared" si="15"/>
        <v>1322.385</v>
      </c>
      <c r="P96" s="197">
        <f t="shared" si="19"/>
        <v>0.9325705218617771</v>
      </c>
      <c r="Q96" s="198"/>
      <c r="R96" s="173"/>
      <c r="S96" s="130">
        <v>87</v>
      </c>
      <c r="T96" s="36">
        <f>T97+T98+T99</f>
        <v>299.715</v>
      </c>
      <c r="U96" s="36">
        <f>U97+U98+U99</f>
        <v>338.49</v>
      </c>
      <c r="V96" s="36">
        <f>V97+V98+V99</f>
        <v>338.49</v>
      </c>
      <c r="W96" s="36">
        <f>W97+W98+W99</f>
        <v>345.69</v>
      </c>
      <c r="X96" s="128">
        <f t="shared" si="16"/>
        <v>1322.385</v>
      </c>
      <c r="Y96" s="81">
        <f t="shared" si="10"/>
        <v>0</v>
      </c>
      <c r="Z96" s="81">
        <f t="shared" si="17"/>
        <v>0</v>
      </c>
    </row>
    <row r="97" spans="1:26" ht="15" customHeight="1">
      <c r="A97" s="328"/>
      <c r="B97" s="335"/>
      <c r="C97" s="328"/>
      <c r="D97" s="309" t="s">
        <v>157</v>
      </c>
      <c r="E97" s="309"/>
      <c r="F97" s="194">
        <v>88</v>
      </c>
      <c r="G97" s="195">
        <v>1338.466</v>
      </c>
      <c r="H97" s="195">
        <v>1418</v>
      </c>
      <c r="I97" s="195">
        <f>H97</f>
        <v>1418</v>
      </c>
      <c r="J97" s="196">
        <f t="shared" si="18"/>
        <v>1418</v>
      </c>
      <c r="K97" s="195">
        <f>T97</f>
        <v>299.715</v>
      </c>
      <c r="L97" s="195">
        <f>T97+U97</f>
        <v>638.2049999999999</v>
      </c>
      <c r="M97" s="195">
        <f>T97+U97+V97</f>
        <v>976.6949999999999</v>
      </c>
      <c r="N97" s="195">
        <f>T97+U97+V97+W97</f>
        <v>1322.385</v>
      </c>
      <c r="O97" s="196">
        <f t="shared" si="15"/>
        <v>1322.385</v>
      </c>
      <c r="P97" s="197">
        <f t="shared" si="19"/>
        <v>0.9325705218617771</v>
      </c>
      <c r="Q97" s="198"/>
      <c r="R97" s="173"/>
      <c r="S97" s="130">
        <v>88</v>
      </c>
      <c r="T97" s="128">
        <v>299.715</v>
      </c>
      <c r="U97" s="128">
        <v>338.49</v>
      </c>
      <c r="V97" s="129">
        <v>338.49</v>
      </c>
      <c r="W97" s="129">
        <v>345.69</v>
      </c>
      <c r="X97" s="128">
        <f t="shared" si="16"/>
        <v>1322.385</v>
      </c>
      <c r="Y97" s="81">
        <f t="shared" si="10"/>
        <v>0</v>
      </c>
      <c r="Z97" s="81">
        <f t="shared" si="17"/>
        <v>0</v>
      </c>
    </row>
    <row r="98" spans="1:26" ht="42" customHeight="1">
      <c r="A98" s="328"/>
      <c r="B98" s="335"/>
      <c r="C98" s="328"/>
      <c r="D98" s="320" t="s">
        <v>173</v>
      </c>
      <c r="E98" s="321"/>
      <c r="F98" s="194">
        <v>89</v>
      </c>
      <c r="G98" s="195">
        <v>0</v>
      </c>
      <c r="H98" s="195">
        <v>0</v>
      </c>
      <c r="I98" s="195">
        <f>H98</f>
        <v>0</v>
      </c>
      <c r="J98" s="196">
        <f t="shared" si="18"/>
        <v>0</v>
      </c>
      <c r="K98" s="195">
        <f aca="true" t="shared" si="25" ref="K98:K121">T98</f>
        <v>0</v>
      </c>
      <c r="L98" s="195">
        <f aca="true" t="shared" si="26" ref="L98:L121">T98+U98</f>
        <v>0</v>
      </c>
      <c r="M98" s="195">
        <f aca="true" t="shared" si="27" ref="M98:M121">T98+U98+V98</f>
        <v>0</v>
      </c>
      <c r="N98" s="195">
        <f aca="true" t="shared" si="28" ref="N98:N121">T98+U98+V98+W98</f>
        <v>0</v>
      </c>
      <c r="O98" s="196">
        <f t="shared" si="15"/>
        <v>0</v>
      </c>
      <c r="P98" s="197"/>
      <c r="Q98" s="198"/>
      <c r="R98" s="173"/>
      <c r="S98" s="130">
        <v>89</v>
      </c>
      <c r="T98" s="128"/>
      <c r="U98" s="128">
        <v>0</v>
      </c>
      <c r="V98" s="129">
        <v>0</v>
      </c>
      <c r="W98" s="129">
        <v>0</v>
      </c>
      <c r="X98" s="128">
        <f t="shared" si="16"/>
        <v>0</v>
      </c>
      <c r="Y98" s="81">
        <f t="shared" si="10"/>
        <v>0</v>
      </c>
      <c r="Z98" s="81">
        <f t="shared" si="17"/>
        <v>0</v>
      </c>
    </row>
    <row r="99" spans="1:26" ht="12.75" customHeight="1">
      <c r="A99" s="328"/>
      <c r="B99" s="335"/>
      <c r="C99" s="328"/>
      <c r="D99" s="309" t="s">
        <v>158</v>
      </c>
      <c r="E99" s="309"/>
      <c r="F99" s="194">
        <v>90</v>
      </c>
      <c r="G99" s="195"/>
      <c r="H99" s="195">
        <v>0</v>
      </c>
      <c r="I99" s="195"/>
      <c r="J99" s="196">
        <f t="shared" si="18"/>
        <v>0</v>
      </c>
      <c r="K99" s="195">
        <f t="shared" si="25"/>
        <v>0</v>
      </c>
      <c r="L99" s="195">
        <f t="shared" si="26"/>
        <v>0</v>
      </c>
      <c r="M99" s="195">
        <f t="shared" si="27"/>
        <v>0</v>
      </c>
      <c r="N99" s="195">
        <f t="shared" si="28"/>
        <v>0</v>
      </c>
      <c r="O99" s="196">
        <f t="shared" si="15"/>
        <v>0</v>
      </c>
      <c r="P99" s="197"/>
      <c r="Q99" s="198"/>
      <c r="R99" s="173"/>
      <c r="S99" s="130">
        <v>90</v>
      </c>
      <c r="T99" s="128">
        <v>0</v>
      </c>
      <c r="U99" s="128">
        <v>0</v>
      </c>
      <c r="V99" s="129">
        <v>0</v>
      </c>
      <c r="W99" s="129">
        <v>0</v>
      </c>
      <c r="X99" s="128">
        <f t="shared" si="16"/>
        <v>0</v>
      </c>
      <c r="Y99" s="81">
        <f t="shared" si="10"/>
        <v>0</v>
      </c>
      <c r="Z99" s="81">
        <f t="shared" si="17"/>
        <v>0</v>
      </c>
    </row>
    <row r="100" spans="1:26" ht="42" customHeight="1">
      <c r="A100" s="328"/>
      <c r="B100" s="335"/>
      <c r="C100" s="193" t="s">
        <v>142</v>
      </c>
      <c r="D100" s="309" t="s">
        <v>366</v>
      </c>
      <c r="E100" s="309"/>
      <c r="F100" s="194">
        <v>91</v>
      </c>
      <c r="G100" s="195">
        <v>153.321</v>
      </c>
      <c r="H100" s="195">
        <f>H101+H104+H105+H106+H107</f>
        <v>167</v>
      </c>
      <c r="I100" s="195">
        <f>I101+I104+I105+I106+I107</f>
        <v>167</v>
      </c>
      <c r="J100" s="196">
        <f t="shared" si="18"/>
        <v>167</v>
      </c>
      <c r="K100" s="195">
        <f t="shared" si="25"/>
        <v>24.615</v>
      </c>
      <c r="L100" s="195">
        <f t="shared" si="26"/>
        <v>73.591</v>
      </c>
      <c r="M100" s="195">
        <f t="shared" si="27"/>
        <v>113.95499999999998</v>
      </c>
      <c r="N100" s="195">
        <f t="shared" si="28"/>
        <v>190.84499999999997</v>
      </c>
      <c r="O100" s="196">
        <f t="shared" si="15"/>
        <v>190.84499999999997</v>
      </c>
      <c r="P100" s="197">
        <f t="shared" si="19"/>
        <v>1.1427844311377244</v>
      </c>
      <c r="Q100" s="198"/>
      <c r="R100" s="173"/>
      <c r="S100" s="130">
        <v>91</v>
      </c>
      <c r="T100" s="128">
        <v>24.615</v>
      </c>
      <c r="U100" s="128">
        <v>48.976</v>
      </c>
      <c r="V100" s="128">
        <v>40.364</v>
      </c>
      <c r="W100" s="128">
        <v>76.89</v>
      </c>
      <c r="X100" s="128">
        <f t="shared" si="16"/>
        <v>190.84499999999997</v>
      </c>
      <c r="Y100" s="81">
        <f t="shared" si="10"/>
        <v>0</v>
      </c>
      <c r="Z100" s="81">
        <f t="shared" si="17"/>
        <v>0</v>
      </c>
    </row>
    <row r="101" spans="1:26" ht="55.5" customHeight="1">
      <c r="A101" s="328"/>
      <c r="B101" s="335"/>
      <c r="C101" s="193"/>
      <c r="D101" s="309" t="s">
        <v>311</v>
      </c>
      <c r="E101" s="309"/>
      <c r="F101" s="194">
        <v>92</v>
      </c>
      <c r="G101" s="195"/>
      <c r="H101" s="195">
        <v>0</v>
      </c>
      <c r="I101" s="195"/>
      <c r="J101" s="196">
        <f t="shared" si="18"/>
        <v>0</v>
      </c>
      <c r="K101" s="195">
        <f t="shared" si="25"/>
        <v>0</v>
      </c>
      <c r="L101" s="195">
        <f t="shared" si="26"/>
        <v>0</v>
      </c>
      <c r="M101" s="195">
        <f t="shared" si="27"/>
        <v>0</v>
      </c>
      <c r="N101" s="195">
        <f t="shared" si="28"/>
        <v>0</v>
      </c>
      <c r="O101" s="196">
        <f t="shared" si="15"/>
        <v>0</v>
      </c>
      <c r="P101" s="197"/>
      <c r="Q101" s="198"/>
      <c r="R101" s="173"/>
      <c r="S101" s="130">
        <v>92</v>
      </c>
      <c r="T101" s="128">
        <v>0</v>
      </c>
      <c r="U101" s="128">
        <v>0</v>
      </c>
      <c r="V101" s="129">
        <v>0</v>
      </c>
      <c r="W101" s="129">
        <v>0</v>
      </c>
      <c r="X101" s="128">
        <f t="shared" si="16"/>
        <v>0</v>
      </c>
      <c r="Y101" s="81">
        <f t="shared" si="10"/>
        <v>0</v>
      </c>
      <c r="Z101" s="81">
        <f t="shared" si="17"/>
        <v>0</v>
      </c>
    </row>
    <row r="102" spans="1:26" ht="26.25" customHeight="1">
      <c r="A102" s="328"/>
      <c r="B102" s="335"/>
      <c r="C102" s="193"/>
      <c r="D102" s="219"/>
      <c r="E102" s="219" t="s">
        <v>217</v>
      </c>
      <c r="F102" s="194">
        <v>93</v>
      </c>
      <c r="G102" s="195"/>
      <c r="H102" s="195">
        <v>0</v>
      </c>
      <c r="I102" s="195"/>
      <c r="J102" s="196">
        <f t="shared" si="18"/>
        <v>0</v>
      </c>
      <c r="K102" s="195">
        <f t="shared" si="25"/>
        <v>0</v>
      </c>
      <c r="L102" s="195">
        <f t="shared" si="26"/>
        <v>0</v>
      </c>
      <c r="M102" s="195">
        <f t="shared" si="27"/>
        <v>0</v>
      </c>
      <c r="N102" s="195">
        <f t="shared" si="28"/>
        <v>0</v>
      </c>
      <c r="O102" s="196">
        <f t="shared" si="15"/>
        <v>0</v>
      </c>
      <c r="P102" s="197"/>
      <c r="Q102" s="198"/>
      <c r="R102" s="173"/>
      <c r="S102" s="130">
        <v>93</v>
      </c>
      <c r="T102" s="128">
        <v>0</v>
      </c>
      <c r="U102" s="128">
        <v>0</v>
      </c>
      <c r="V102" s="129">
        <v>0</v>
      </c>
      <c r="W102" s="129">
        <v>0</v>
      </c>
      <c r="X102" s="128">
        <f t="shared" si="16"/>
        <v>0</v>
      </c>
      <c r="Y102" s="81">
        <f aca="true" t="shared" si="29" ref="Y102:Y157">H102-J102</f>
        <v>0</v>
      </c>
      <c r="Z102" s="81">
        <f t="shared" si="17"/>
        <v>0</v>
      </c>
    </row>
    <row r="103" spans="1:26" ht="54" customHeight="1">
      <c r="A103" s="328"/>
      <c r="B103" s="335"/>
      <c r="C103" s="193"/>
      <c r="D103" s="219"/>
      <c r="E103" s="219" t="s">
        <v>218</v>
      </c>
      <c r="F103" s="194">
        <v>94</v>
      </c>
      <c r="G103" s="195"/>
      <c r="H103" s="195">
        <v>0</v>
      </c>
      <c r="I103" s="195"/>
      <c r="J103" s="196">
        <f t="shared" si="18"/>
        <v>0</v>
      </c>
      <c r="K103" s="195">
        <f t="shared" si="25"/>
        <v>0</v>
      </c>
      <c r="L103" s="195">
        <f t="shared" si="26"/>
        <v>0</v>
      </c>
      <c r="M103" s="195">
        <f t="shared" si="27"/>
        <v>0</v>
      </c>
      <c r="N103" s="195">
        <f t="shared" si="28"/>
        <v>0</v>
      </c>
      <c r="O103" s="196">
        <f t="shared" si="15"/>
        <v>0</v>
      </c>
      <c r="P103" s="197"/>
      <c r="Q103" s="198"/>
      <c r="R103" s="173"/>
      <c r="S103" s="130">
        <v>94</v>
      </c>
      <c r="T103" s="128">
        <v>0</v>
      </c>
      <c r="U103" s="128">
        <v>0</v>
      </c>
      <c r="V103" s="129">
        <v>0</v>
      </c>
      <c r="W103" s="129">
        <v>0</v>
      </c>
      <c r="X103" s="128">
        <f t="shared" si="16"/>
        <v>0</v>
      </c>
      <c r="Y103" s="81">
        <f t="shared" si="29"/>
        <v>0</v>
      </c>
      <c r="Z103" s="81">
        <f t="shared" si="17"/>
        <v>0</v>
      </c>
    </row>
    <row r="104" spans="1:26" ht="15" customHeight="1">
      <c r="A104" s="328"/>
      <c r="B104" s="335"/>
      <c r="C104" s="193"/>
      <c r="D104" s="309" t="s">
        <v>88</v>
      </c>
      <c r="E104" s="309"/>
      <c r="F104" s="194">
        <v>95</v>
      </c>
      <c r="G104" s="195">
        <v>84.183</v>
      </c>
      <c r="H104" s="195">
        <v>106</v>
      </c>
      <c r="I104" s="195">
        <f>H104</f>
        <v>106</v>
      </c>
      <c r="J104" s="196">
        <f t="shared" si="18"/>
        <v>106</v>
      </c>
      <c r="K104" s="195">
        <f t="shared" si="25"/>
        <v>24.615</v>
      </c>
      <c r="L104" s="195">
        <f t="shared" si="26"/>
        <v>53.541</v>
      </c>
      <c r="M104" s="195">
        <f t="shared" si="27"/>
        <v>76.905</v>
      </c>
      <c r="N104" s="195">
        <f t="shared" si="28"/>
        <v>109.745</v>
      </c>
      <c r="O104" s="196">
        <f t="shared" si="15"/>
        <v>109.745</v>
      </c>
      <c r="P104" s="197">
        <f t="shared" si="19"/>
        <v>1.0353301886792454</v>
      </c>
      <c r="Q104" s="198"/>
      <c r="R104" s="173"/>
      <c r="S104" s="130">
        <v>95</v>
      </c>
      <c r="T104" s="128">
        <v>24.615</v>
      </c>
      <c r="U104" s="128">
        <v>28.926</v>
      </c>
      <c r="V104" s="129">
        <v>23.364</v>
      </c>
      <c r="W104" s="129">
        <v>32.84</v>
      </c>
      <c r="X104" s="128">
        <f t="shared" si="16"/>
        <v>109.745</v>
      </c>
      <c r="Y104" s="81">
        <f t="shared" si="29"/>
        <v>0</v>
      </c>
      <c r="Z104" s="81">
        <f t="shared" si="17"/>
        <v>0</v>
      </c>
    </row>
    <row r="105" spans="1:26" ht="15" customHeight="1">
      <c r="A105" s="328"/>
      <c r="B105" s="335"/>
      <c r="C105" s="193"/>
      <c r="D105" s="309" t="s">
        <v>312</v>
      </c>
      <c r="E105" s="309"/>
      <c r="F105" s="194">
        <v>96</v>
      </c>
      <c r="G105" s="195">
        <v>31.1</v>
      </c>
      <c r="H105" s="195">
        <v>36</v>
      </c>
      <c r="I105" s="195">
        <f>H105</f>
        <v>36</v>
      </c>
      <c r="J105" s="196">
        <f t="shared" si="18"/>
        <v>36</v>
      </c>
      <c r="K105" s="195">
        <f t="shared" si="25"/>
        <v>0</v>
      </c>
      <c r="L105" s="195">
        <f t="shared" si="26"/>
        <v>16</v>
      </c>
      <c r="M105" s="195">
        <f t="shared" si="27"/>
        <v>33</v>
      </c>
      <c r="N105" s="195">
        <f t="shared" si="28"/>
        <v>33</v>
      </c>
      <c r="O105" s="196">
        <f t="shared" si="15"/>
        <v>33</v>
      </c>
      <c r="P105" s="197">
        <f t="shared" si="19"/>
        <v>0.9166666666666666</v>
      </c>
      <c r="Q105" s="198"/>
      <c r="R105" s="173"/>
      <c r="S105" s="130">
        <v>96</v>
      </c>
      <c r="T105" s="128">
        <v>0</v>
      </c>
      <c r="U105" s="128">
        <v>16</v>
      </c>
      <c r="V105" s="129">
        <v>17</v>
      </c>
      <c r="W105" s="129">
        <v>0</v>
      </c>
      <c r="X105" s="128">
        <f t="shared" si="16"/>
        <v>33</v>
      </c>
      <c r="Y105" s="81">
        <f t="shared" si="29"/>
        <v>0</v>
      </c>
      <c r="Z105" s="81">
        <f t="shared" si="17"/>
        <v>0</v>
      </c>
    </row>
    <row r="106" spans="1:26" ht="42" customHeight="1">
      <c r="A106" s="328"/>
      <c r="B106" s="335"/>
      <c r="C106" s="193"/>
      <c r="D106" s="309" t="s">
        <v>154</v>
      </c>
      <c r="E106" s="309"/>
      <c r="F106" s="194">
        <v>97</v>
      </c>
      <c r="G106" s="195">
        <v>38.038</v>
      </c>
      <c r="H106" s="195">
        <v>25</v>
      </c>
      <c r="I106" s="195">
        <f>H106</f>
        <v>25</v>
      </c>
      <c r="J106" s="196">
        <f t="shared" si="18"/>
        <v>25</v>
      </c>
      <c r="K106" s="195">
        <f t="shared" si="25"/>
        <v>0</v>
      </c>
      <c r="L106" s="195">
        <f t="shared" si="26"/>
        <v>0</v>
      </c>
      <c r="M106" s="195">
        <f t="shared" si="27"/>
        <v>0</v>
      </c>
      <c r="N106" s="195">
        <f t="shared" si="28"/>
        <v>40</v>
      </c>
      <c r="O106" s="196">
        <f t="shared" si="15"/>
        <v>40</v>
      </c>
      <c r="P106" s="197">
        <f t="shared" si="19"/>
        <v>1.6</v>
      </c>
      <c r="Q106" s="198"/>
      <c r="R106" s="173"/>
      <c r="S106" s="130">
        <v>97</v>
      </c>
      <c r="T106" s="128">
        <v>0</v>
      </c>
      <c r="U106" s="128">
        <v>0</v>
      </c>
      <c r="V106" s="129">
        <v>0</v>
      </c>
      <c r="W106" s="129">
        <v>40</v>
      </c>
      <c r="X106" s="128">
        <f t="shared" si="16"/>
        <v>40</v>
      </c>
      <c r="Y106" s="81">
        <f t="shared" si="29"/>
        <v>0</v>
      </c>
      <c r="Z106" s="81">
        <f t="shared" si="17"/>
        <v>0</v>
      </c>
    </row>
    <row r="107" spans="1:26" ht="15" customHeight="1">
      <c r="A107" s="328"/>
      <c r="B107" s="335"/>
      <c r="C107" s="193"/>
      <c r="D107" s="309" t="s">
        <v>155</v>
      </c>
      <c r="E107" s="309"/>
      <c r="F107" s="194">
        <v>98</v>
      </c>
      <c r="G107" s="195"/>
      <c r="H107" s="195">
        <v>0</v>
      </c>
      <c r="I107" s="195"/>
      <c r="J107" s="196">
        <f t="shared" si="18"/>
        <v>0</v>
      </c>
      <c r="K107" s="195">
        <f t="shared" si="25"/>
        <v>0</v>
      </c>
      <c r="L107" s="195">
        <f t="shared" si="26"/>
        <v>4.05</v>
      </c>
      <c r="M107" s="195">
        <f t="shared" si="27"/>
        <v>4.05</v>
      </c>
      <c r="N107" s="195">
        <f t="shared" si="28"/>
        <v>8.1</v>
      </c>
      <c r="O107" s="196">
        <f t="shared" si="15"/>
        <v>8.1</v>
      </c>
      <c r="P107" s="197"/>
      <c r="Q107" s="198"/>
      <c r="R107" s="173"/>
      <c r="S107" s="130">
        <v>98</v>
      </c>
      <c r="T107" s="128">
        <v>0</v>
      </c>
      <c r="U107" s="128">
        <v>4.05</v>
      </c>
      <c r="V107" s="129">
        <v>0</v>
      </c>
      <c r="W107" s="129">
        <v>4.05</v>
      </c>
      <c r="X107" s="128">
        <f t="shared" si="16"/>
        <v>8.1</v>
      </c>
      <c r="Y107" s="81">
        <f t="shared" si="29"/>
        <v>0</v>
      </c>
      <c r="Z107" s="81">
        <f t="shared" si="17"/>
        <v>0</v>
      </c>
    </row>
    <row r="108" spans="1:26" ht="29.25" customHeight="1">
      <c r="A108" s="328"/>
      <c r="B108" s="335"/>
      <c r="C108" s="193" t="s">
        <v>143</v>
      </c>
      <c r="D108" s="309" t="s">
        <v>367</v>
      </c>
      <c r="E108" s="309"/>
      <c r="F108" s="194">
        <v>99</v>
      </c>
      <c r="G108" s="195"/>
      <c r="H108" s="195">
        <v>0</v>
      </c>
      <c r="I108" s="195">
        <f>I109+I110+I111</f>
        <v>0</v>
      </c>
      <c r="J108" s="196">
        <f t="shared" si="18"/>
        <v>0</v>
      </c>
      <c r="K108" s="195">
        <f t="shared" si="25"/>
        <v>0</v>
      </c>
      <c r="L108" s="195">
        <f t="shared" si="26"/>
        <v>0</v>
      </c>
      <c r="M108" s="195">
        <f t="shared" si="27"/>
        <v>0</v>
      </c>
      <c r="N108" s="195">
        <f t="shared" si="28"/>
        <v>0</v>
      </c>
      <c r="O108" s="196">
        <f t="shared" si="15"/>
        <v>0</v>
      </c>
      <c r="P108" s="197"/>
      <c r="Q108" s="198"/>
      <c r="R108" s="173"/>
      <c r="S108" s="130">
        <v>99</v>
      </c>
      <c r="T108" s="128">
        <v>0</v>
      </c>
      <c r="U108" s="128">
        <v>0</v>
      </c>
      <c r="V108" s="129">
        <v>0</v>
      </c>
      <c r="W108" s="129">
        <v>0</v>
      </c>
      <c r="X108" s="128">
        <f t="shared" si="16"/>
        <v>0</v>
      </c>
      <c r="Y108" s="81">
        <f t="shared" si="29"/>
        <v>0</v>
      </c>
      <c r="Z108" s="81">
        <f t="shared" si="17"/>
        <v>0</v>
      </c>
    </row>
    <row r="109" spans="1:26" ht="27" customHeight="1">
      <c r="A109" s="328"/>
      <c r="B109" s="335"/>
      <c r="C109" s="193"/>
      <c r="D109" s="309" t="s">
        <v>89</v>
      </c>
      <c r="E109" s="309"/>
      <c r="F109" s="194">
        <v>100</v>
      </c>
      <c r="G109" s="195"/>
      <c r="H109" s="195">
        <v>0</v>
      </c>
      <c r="I109" s="195"/>
      <c r="J109" s="196">
        <f t="shared" si="18"/>
        <v>0</v>
      </c>
      <c r="K109" s="195">
        <f t="shared" si="25"/>
        <v>0</v>
      </c>
      <c r="L109" s="195">
        <f t="shared" si="26"/>
        <v>0</v>
      </c>
      <c r="M109" s="195">
        <f t="shared" si="27"/>
        <v>0</v>
      </c>
      <c r="N109" s="195">
        <f t="shared" si="28"/>
        <v>0</v>
      </c>
      <c r="O109" s="196">
        <f t="shared" si="15"/>
        <v>0</v>
      </c>
      <c r="P109" s="197"/>
      <c r="Q109" s="198"/>
      <c r="R109" s="173"/>
      <c r="S109" s="130">
        <v>100</v>
      </c>
      <c r="T109" s="128">
        <v>0</v>
      </c>
      <c r="U109" s="128">
        <v>0</v>
      </c>
      <c r="V109" s="129">
        <v>0</v>
      </c>
      <c r="W109" s="129">
        <v>0</v>
      </c>
      <c r="X109" s="128">
        <f t="shared" si="16"/>
        <v>0</v>
      </c>
      <c r="Y109" s="81">
        <f t="shared" si="29"/>
        <v>0</v>
      </c>
      <c r="Z109" s="81">
        <f t="shared" si="17"/>
        <v>0</v>
      </c>
    </row>
    <row r="110" spans="1:26" ht="29.25" customHeight="1">
      <c r="A110" s="328"/>
      <c r="B110" s="335"/>
      <c r="C110" s="193"/>
      <c r="D110" s="309" t="s">
        <v>90</v>
      </c>
      <c r="E110" s="309"/>
      <c r="F110" s="194">
        <v>101</v>
      </c>
      <c r="G110" s="195"/>
      <c r="H110" s="195">
        <v>0</v>
      </c>
      <c r="I110" s="195"/>
      <c r="J110" s="196">
        <f t="shared" si="18"/>
        <v>0</v>
      </c>
      <c r="K110" s="195">
        <f t="shared" si="25"/>
        <v>0</v>
      </c>
      <c r="L110" s="195">
        <f t="shared" si="26"/>
        <v>0</v>
      </c>
      <c r="M110" s="195">
        <f t="shared" si="27"/>
        <v>0</v>
      </c>
      <c r="N110" s="195">
        <f t="shared" si="28"/>
        <v>0</v>
      </c>
      <c r="O110" s="196">
        <f t="shared" si="15"/>
        <v>0</v>
      </c>
      <c r="P110" s="197"/>
      <c r="Q110" s="198"/>
      <c r="R110" s="173"/>
      <c r="S110" s="130">
        <v>101</v>
      </c>
      <c r="T110" s="128">
        <v>0</v>
      </c>
      <c r="U110" s="128">
        <v>0</v>
      </c>
      <c r="V110" s="129">
        <v>0</v>
      </c>
      <c r="W110" s="129">
        <v>0</v>
      </c>
      <c r="X110" s="128">
        <f t="shared" si="16"/>
        <v>0</v>
      </c>
      <c r="Y110" s="81">
        <f t="shared" si="29"/>
        <v>0</v>
      </c>
      <c r="Z110" s="81">
        <f t="shared" si="17"/>
        <v>0</v>
      </c>
    </row>
    <row r="111" spans="1:26" ht="54" customHeight="1">
      <c r="A111" s="328"/>
      <c r="B111" s="335"/>
      <c r="C111" s="193"/>
      <c r="D111" s="309" t="s">
        <v>156</v>
      </c>
      <c r="E111" s="309"/>
      <c r="F111" s="194">
        <v>102</v>
      </c>
      <c r="G111" s="195"/>
      <c r="H111" s="195">
        <v>0</v>
      </c>
      <c r="I111" s="195"/>
      <c r="J111" s="196">
        <f t="shared" si="18"/>
        <v>0</v>
      </c>
      <c r="K111" s="195">
        <f t="shared" si="25"/>
        <v>0</v>
      </c>
      <c r="L111" s="195">
        <f t="shared" si="26"/>
        <v>0</v>
      </c>
      <c r="M111" s="195">
        <f t="shared" si="27"/>
        <v>0</v>
      </c>
      <c r="N111" s="195">
        <f t="shared" si="28"/>
        <v>0</v>
      </c>
      <c r="O111" s="196">
        <f t="shared" si="15"/>
        <v>0</v>
      </c>
      <c r="P111" s="197"/>
      <c r="Q111" s="198"/>
      <c r="R111" s="173"/>
      <c r="S111" s="130">
        <v>102</v>
      </c>
      <c r="T111" s="128">
        <v>0</v>
      </c>
      <c r="U111" s="128">
        <v>0</v>
      </c>
      <c r="V111" s="129">
        <v>0</v>
      </c>
      <c r="W111" s="129">
        <v>0</v>
      </c>
      <c r="X111" s="128">
        <f t="shared" si="16"/>
        <v>0</v>
      </c>
      <c r="Y111" s="81">
        <f t="shared" si="29"/>
        <v>0</v>
      </c>
      <c r="Z111" s="81">
        <f t="shared" si="17"/>
        <v>0</v>
      </c>
    </row>
    <row r="112" spans="1:26" ht="78" customHeight="1">
      <c r="A112" s="328"/>
      <c r="B112" s="335"/>
      <c r="C112" s="193" t="s">
        <v>144</v>
      </c>
      <c r="D112" s="309" t="s">
        <v>368</v>
      </c>
      <c r="E112" s="309"/>
      <c r="F112" s="194">
        <v>103</v>
      </c>
      <c r="G112" s="195">
        <v>232.882</v>
      </c>
      <c r="H112" s="195">
        <f>H113+H116+H119+H120</f>
        <v>257</v>
      </c>
      <c r="I112" s="195">
        <f>I113+I116+I119+I120</f>
        <v>257</v>
      </c>
      <c r="J112" s="196">
        <f t="shared" si="18"/>
        <v>257</v>
      </c>
      <c r="K112" s="195">
        <f t="shared" si="25"/>
        <v>71.2</v>
      </c>
      <c r="L112" s="195">
        <f t="shared" si="26"/>
        <v>168.4</v>
      </c>
      <c r="M112" s="195">
        <f t="shared" si="27"/>
        <v>265.6</v>
      </c>
      <c r="N112" s="195">
        <f t="shared" si="28"/>
        <v>362.8</v>
      </c>
      <c r="O112" s="196">
        <f t="shared" si="15"/>
        <v>362.8</v>
      </c>
      <c r="P112" s="197">
        <f t="shared" si="19"/>
        <v>1.4116731517509729</v>
      </c>
      <c r="Q112" s="198"/>
      <c r="R112" s="173"/>
      <c r="S112" s="130">
        <v>103</v>
      </c>
      <c r="T112" s="128">
        <v>71.2</v>
      </c>
      <c r="U112" s="128">
        <v>97.2</v>
      </c>
      <c r="V112" s="129">
        <v>97.2</v>
      </c>
      <c r="W112" s="129">
        <v>97.2</v>
      </c>
      <c r="X112" s="128">
        <f t="shared" si="16"/>
        <v>362.8</v>
      </c>
      <c r="Y112" s="81">
        <f t="shared" si="29"/>
        <v>0</v>
      </c>
      <c r="Z112" s="81">
        <f t="shared" si="17"/>
        <v>0</v>
      </c>
    </row>
    <row r="113" spans="1:26" ht="13.5" customHeight="1">
      <c r="A113" s="328"/>
      <c r="B113" s="335"/>
      <c r="C113" s="328"/>
      <c r="D113" s="309" t="s">
        <v>201</v>
      </c>
      <c r="E113" s="309"/>
      <c r="F113" s="194">
        <v>104</v>
      </c>
      <c r="G113" s="195">
        <v>119.5</v>
      </c>
      <c r="H113" s="195">
        <f>H114+H115</f>
        <v>120</v>
      </c>
      <c r="I113" s="195">
        <f>I114+I115</f>
        <v>120</v>
      </c>
      <c r="J113" s="196">
        <f t="shared" si="18"/>
        <v>120</v>
      </c>
      <c r="K113" s="195">
        <f t="shared" si="25"/>
        <v>39</v>
      </c>
      <c r="L113" s="195">
        <f t="shared" si="26"/>
        <v>99</v>
      </c>
      <c r="M113" s="195">
        <f t="shared" si="27"/>
        <v>159</v>
      </c>
      <c r="N113" s="195">
        <f t="shared" si="28"/>
        <v>219</v>
      </c>
      <c r="O113" s="196">
        <f t="shared" si="15"/>
        <v>219</v>
      </c>
      <c r="P113" s="197">
        <f t="shared" si="19"/>
        <v>1.825</v>
      </c>
      <c r="Q113" s="198"/>
      <c r="R113" s="173"/>
      <c r="S113" s="130">
        <v>104</v>
      </c>
      <c r="T113" s="128">
        <v>39</v>
      </c>
      <c r="U113" s="128">
        <v>60</v>
      </c>
      <c r="V113" s="129">
        <v>60</v>
      </c>
      <c r="W113" s="129">
        <v>60</v>
      </c>
      <c r="X113" s="128">
        <f t="shared" si="16"/>
        <v>219</v>
      </c>
      <c r="Y113" s="81">
        <f t="shared" si="29"/>
        <v>0</v>
      </c>
      <c r="Z113" s="81">
        <f t="shared" si="17"/>
        <v>0</v>
      </c>
    </row>
    <row r="114" spans="1:26" ht="13.5" customHeight="1">
      <c r="A114" s="328"/>
      <c r="B114" s="335"/>
      <c r="C114" s="328"/>
      <c r="D114" s="219"/>
      <c r="E114" s="253" t="s">
        <v>240</v>
      </c>
      <c r="F114" s="194">
        <v>105</v>
      </c>
      <c r="G114" s="195">
        <v>119.5</v>
      </c>
      <c r="H114" s="195">
        <v>120</v>
      </c>
      <c r="I114" s="195">
        <v>120</v>
      </c>
      <c r="J114" s="196">
        <f t="shared" si="18"/>
        <v>120</v>
      </c>
      <c r="K114" s="195">
        <f t="shared" si="25"/>
        <v>39</v>
      </c>
      <c r="L114" s="195">
        <f t="shared" si="26"/>
        <v>99</v>
      </c>
      <c r="M114" s="195">
        <f t="shared" si="27"/>
        <v>159</v>
      </c>
      <c r="N114" s="195">
        <f t="shared" si="28"/>
        <v>219</v>
      </c>
      <c r="O114" s="196">
        <f t="shared" si="15"/>
        <v>219</v>
      </c>
      <c r="P114" s="197">
        <f t="shared" si="19"/>
        <v>1.825</v>
      </c>
      <c r="Q114" s="198"/>
      <c r="R114" s="173"/>
      <c r="S114" s="130">
        <v>105</v>
      </c>
      <c r="T114" s="128">
        <v>39</v>
      </c>
      <c r="U114" s="128">
        <v>60</v>
      </c>
      <c r="V114" s="129">
        <v>60</v>
      </c>
      <c r="W114" s="129">
        <v>60</v>
      </c>
      <c r="X114" s="128">
        <f t="shared" si="16"/>
        <v>219</v>
      </c>
      <c r="Y114" s="81">
        <f t="shared" si="29"/>
        <v>0</v>
      </c>
      <c r="Z114" s="81">
        <f t="shared" si="17"/>
        <v>0</v>
      </c>
    </row>
    <row r="115" spans="1:26" ht="13.5" customHeight="1">
      <c r="A115" s="328"/>
      <c r="B115" s="335"/>
      <c r="C115" s="328"/>
      <c r="D115" s="219"/>
      <c r="E115" s="253" t="s">
        <v>242</v>
      </c>
      <c r="F115" s="194">
        <v>106</v>
      </c>
      <c r="G115" s="195">
        <v>0</v>
      </c>
      <c r="H115" s="195"/>
      <c r="I115" s="195"/>
      <c r="J115" s="196">
        <f t="shared" si="18"/>
        <v>0</v>
      </c>
      <c r="K115" s="195">
        <f t="shared" si="25"/>
        <v>0</v>
      </c>
      <c r="L115" s="195">
        <f t="shared" si="26"/>
        <v>0</v>
      </c>
      <c r="M115" s="195">
        <f t="shared" si="27"/>
        <v>0</v>
      </c>
      <c r="N115" s="195">
        <f t="shared" si="28"/>
        <v>0</v>
      </c>
      <c r="O115" s="196">
        <f t="shared" si="15"/>
        <v>0</v>
      </c>
      <c r="P115" s="197"/>
      <c r="Q115" s="198"/>
      <c r="R115" s="173"/>
      <c r="S115" s="130">
        <v>106</v>
      </c>
      <c r="T115" s="128">
        <v>0</v>
      </c>
      <c r="U115" s="128">
        <v>0</v>
      </c>
      <c r="V115" s="129">
        <v>0</v>
      </c>
      <c r="W115" s="129">
        <v>0</v>
      </c>
      <c r="X115" s="128">
        <f t="shared" si="16"/>
        <v>0</v>
      </c>
      <c r="Y115" s="81">
        <f t="shared" si="29"/>
        <v>0</v>
      </c>
      <c r="Z115" s="81">
        <f t="shared" si="17"/>
        <v>0</v>
      </c>
    </row>
    <row r="116" spans="1:26" ht="40.5" customHeight="1">
      <c r="A116" s="328"/>
      <c r="B116" s="335"/>
      <c r="C116" s="328"/>
      <c r="D116" s="309" t="s">
        <v>239</v>
      </c>
      <c r="E116" s="309"/>
      <c r="F116" s="194">
        <v>107</v>
      </c>
      <c r="G116" s="195">
        <v>111.982</v>
      </c>
      <c r="H116" s="195">
        <f>H117+H118</f>
        <v>120</v>
      </c>
      <c r="I116" s="195">
        <f>I117+I118</f>
        <v>120</v>
      </c>
      <c r="J116" s="196">
        <f t="shared" si="18"/>
        <v>120</v>
      </c>
      <c r="K116" s="195">
        <f t="shared" si="25"/>
        <v>28</v>
      </c>
      <c r="L116" s="195">
        <f t="shared" si="26"/>
        <v>61</v>
      </c>
      <c r="M116" s="195">
        <f t="shared" si="27"/>
        <v>94</v>
      </c>
      <c r="N116" s="195">
        <f t="shared" si="28"/>
        <v>127</v>
      </c>
      <c r="O116" s="196">
        <f t="shared" si="15"/>
        <v>127</v>
      </c>
      <c r="P116" s="197">
        <f t="shared" si="19"/>
        <v>1.0583333333333333</v>
      </c>
      <c r="Q116" s="198"/>
      <c r="R116" s="173"/>
      <c r="S116" s="130">
        <v>107</v>
      </c>
      <c r="T116" s="128">
        <v>28</v>
      </c>
      <c r="U116" s="128">
        <v>33</v>
      </c>
      <c r="V116" s="129">
        <v>33</v>
      </c>
      <c r="W116" s="129">
        <v>33</v>
      </c>
      <c r="X116" s="128">
        <f t="shared" si="16"/>
        <v>127</v>
      </c>
      <c r="Y116" s="81">
        <f t="shared" si="29"/>
        <v>0</v>
      </c>
      <c r="Z116" s="81">
        <f t="shared" si="17"/>
        <v>0</v>
      </c>
    </row>
    <row r="117" spans="1:26" ht="14.25" customHeight="1">
      <c r="A117" s="328"/>
      <c r="B117" s="335"/>
      <c r="C117" s="328"/>
      <c r="D117" s="219"/>
      <c r="E117" s="253" t="s">
        <v>240</v>
      </c>
      <c r="F117" s="194">
        <v>108</v>
      </c>
      <c r="G117" s="195">
        <v>111.982</v>
      </c>
      <c r="H117" s="195">
        <v>120</v>
      </c>
      <c r="I117" s="195">
        <f>H117</f>
        <v>120</v>
      </c>
      <c r="J117" s="196">
        <f t="shared" si="18"/>
        <v>120</v>
      </c>
      <c r="K117" s="195">
        <f t="shared" si="25"/>
        <v>28</v>
      </c>
      <c r="L117" s="195">
        <f t="shared" si="26"/>
        <v>61</v>
      </c>
      <c r="M117" s="195">
        <f t="shared" si="27"/>
        <v>94</v>
      </c>
      <c r="N117" s="195">
        <f t="shared" si="28"/>
        <v>127</v>
      </c>
      <c r="O117" s="196">
        <f t="shared" si="15"/>
        <v>127</v>
      </c>
      <c r="P117" s="197">
        <f t="shared" si="19"/>
        <v>1.0583333333333333</v>
      </c>
      <c r="Q117" s="198"/>
      <c r="R117" s="173"/>
      <c r="S117" s="130">
        <v>108</v>
      </c>
      <c r="T117" s="128">
        <v>28</v>
      </c>
      <c r="U117" s="128">
        <v>33</v>
      </c>
      <c r="V117" s="129">
        <v>33</v>
      </c>
      <c r="W117" s="129">
        <v>33</v>
      </c>
      <c r="X117" s="128">
        <f t="shared" si="16"/>
        <v>127</v>
      </c>
      <c r="Y117" s="81">
        <f t="shared" si="29"/>
        <v>0</v>
      </c>
      <c r="Z117" s="81">
        <f t="shared" si="17"/>
        <v>0</v>
      </c>
    </row>
    <row r="118" spans="1:26" ht="14.25" customHeight="1">
      <c r="A118" s="328"/>
      <c r="B118" s="335"/>
      <c r="C118" s="328"/>
      <c r="D118" s="219"/>
      <c r="E118" s="253" t="s">
        <v>242</v>
      </c>
      <c r="F118" s="194">
        <v>109</v>
      </c>
      <c r="G118" s="195">
        <v>0</v>
      </c>
      <c r="H118" s="195"/>
      <c r="I118" s="195"/>
      <c r="J118" s="196">
        <f t="shared" si="18"/>
        <v>0</v>
      </c>
      <c r="K118" s="195">
        <f t="shared" si="25"/>
        <v>0</v>
      </c>
      <c r="L118" s="195">
        <f t="shared" si="26"/>
        <v>0</v>
      </c>
      <c r="M118" s="195">
        <f t="shared" si="27"/>
        <v>0</v>
      </c>
      <c r="N118" s="195">
        <f t="shared" si="28"/>
        <v>0</v>
      </c>
      <c r="O118" s="196">
        <f t="shared" si="15"/>
        <v>0</v>
      </c>
      <c r="P118" s="197"/>
      <c r="Q118" s="198"/>
      <c r="R118" s="173"/>
      <c r="S118" s="130">
        <v>109</v>
      </c>
      <c r="T118" s="128">
        <v>0</v>
      </c>
      <c r="U118" s="128">
        <v>0</v>
      </c>
      <c r="V118" s="129">
        <v>0</v>
      </c>
      <c r="W118" s="129">
        <v>0</v>
      </c>
      <c r="X118" s="128">
        <f t="shared" si="16"/>
        <v>0</v>
      </c>
      <c r="Y118" s="81">
        <f t="shared" si="29"/>
        <v>0</v>
      </c>
      <c r="Z118" s="81">
        <f t="shared" si="17"/>
        <v>0</v>
      </c>
    </row>
    <row r="119" spans="1:26" ht="15" customHeight="1">
      <c r="A119" s="328"/>
      <c r="B119" s="335"/>
      <c r="C119" s="328"/>
      <c r="D119" s="309" t="s">
        <v>199</v>
      </c>
      <c r="E119" s="309"/>
      <c r="F119" s="194">
        <v>110</v>
      </c>
      <c r="G119" s="195">
        <v>1.4</v>
      </c>
      <c r="H119" s="195">
        <v>17</v>
      </c>
      <c r="I119" s="195">
        <f>H119</f>
        <v>17</v>
      </c>
      <c r="J119" s="196">
        <f t="shared" si="18"/>
        <v>17</v>
      </c>
      <c r="K119" s="195">
        <f t="shared" si="25"/>
        <v>4.2</v>
      </c>
      <c r="L119" s="195">
        <f t="shared" si="26"/>
        <v>8.4</v>
      </c>
      <c r="M119" s="195">
        <f t="shared" si="27"/>
        <v>12.600000000000001</v>
      </c>
      <c r="N119" s="195">
        <f t="shared" si="28"/>
        <v>16.8</v>
      </c>
      <c r="O119" s="196">
        <f t="shared" si="15"/>
        <v>16.8</v>
      </c>
      <c r="P119" s="197">
        <f t="shared" si="19"/>
        <v>0.9882352941176471</v>
      </c>
      <c r="Q119" s="198"/>
      <c r="R119" s="173"/>
      <c r="S119" s="130">
        <v>110</v>
      </c>
      <c r="T119" s="128">
        <v>4.2</v>
      </c>
      <c r="U119" s="128">
        <v>4.2</v>
      </c>
      <c r="V119" s="129">
        <v>4.2</v>
      </c>
      <c r="W119" s="129">
        <v>4.2</v>
      </c>
      <c r="X119" s="128">
        <f t="shared" si="16"/>
        <v>16.8</v>
      </c>
      <c r="Y119" s="81">
        <f t="shared" si="29"/>
        <v>0</v>
      </c>
      <c r="Z119" s="81">
        <f t="shared" si="17"/>
        <v>0</v>
      </c>
    </row>
    <row r="120" spans="1:26" ht="31.5" customHeight="1">
      <c r="A120" s="328"/>
      <c r="B120" s="335"/>
      <c r="C120" s="193"/>
      <c r="D120" s="309" t="s">
        <v>200</v>
      </c>
      <c r="E120" s="309"/>
      <c r="F120" s="194">
        <v>111</v>
      </c>
      <c r="G120" s="195"/>
      <c r="H120" s="195">
        <v>0</v>
      </c>
      <c r="I120" s="195"/>
      <c r="J120" s="196">
        <f t="shared" si="18"/>
        <v>0</v>
      </c>
      <c r="K120" s="195">
        <f t="shared" si="25"/>
        <v>0</v>
      </c>
      <c r="L120" s="195">
        <f t="shared" si="26"/>
        <v>0</v>
      </c>
      <c r="M120" s="195">
        <f t="shared" si="27"/>
        <v>0</v>
      </c>
      <c r="N120" s="195">
        <f t="shared" si="28"/>
        <v>0</v>
      </c>
      <c r="O120" s="196">
        <f t="shared" si="15"/>
        <v>0</v>
      </c>
      <c r="P120" s="197"/>
      <c r="Q120" s="198"/>
      <c r="R120" s="173"/>
      <c r="S120" s="130">
        <v>111</v>
      </c>
      <c r="T120" s="128">
        <v>0</v>
      </c>
      <c r="U120" s="128">
        <v>0</v>
      </c>
      <c r="V120" s="129">
        <v>0</v>
      </c>
      <c r="W120" s="129">
        <v>0</v>
      </c>
      <c r="X120" s="128">
        <f t="shared" si="16"/>
        <v>0</v>
      </c>
      <c r="Y120" s="81">
        <f t="shared" si="29"/>
        <v>0</v>
      </c>
      <c r="Z120" s="81">
        <f t="shared" si="17"/>
        <v>0</v>
      </c>
    </row>
    <row r="121" spans="1:26" ht="24" customHeight="1">
      <c r="A121" s="328"/>
      <c r="B121" s="335"/>
      <c r="C121" s="193" t="s">
        <v>145</v>
      </c>
      <c r="D121" s="309" t="s">
        <v>313</v>
      </c>
      <c r="E121" s="309"/>
      <c r="F121" s="194">
        <v>112</v>
      </c>
      <c r="G121" s="195">
        <v>35.776</v>
      </c>
      <c r="H121" s="195">
        <v>38</v>
      </c>
      <c r="I121" s="195">
        <f>H121</f>
        <v>38</v>
      </c>
      <c r="J121" s="196">
        <f t="shared" si="18"/>
        <v>38</v>
      </c>
      <c r="K121" s="195">
        <f t="shared" si="25"/>
        <v>8.345587499999999</v>
      </c>
      <c r="L121" s="195">
        <f t="shared" si="26"/>
        <v>18.1486125</v>
      </c>
      <c r="M121" s="195">
        <f t="shared" si="27"/>
        <v>27.951637499999997</v>
      </c>
      <c r="N121" s="195">
        <f t="shared" si="28"/>
        <v>38.81666249999999</v>
      </c>
      <c r="O121" s="196">
        <f t="shared" si="15"/>
        <v>38.81666249999999</v>
      </c>
      <c r="P121" s="197">
        <f t="shared" si="19"/>
        <v>1.0214911184210524</v>
      </c>
      <c r="Q121" s="198"/>
      <c r="R121" s="173"/>
      <c r="S121" s="130">
        <v>112</v>
      </c>
      <c r="T121" s="128">
        <v>8.345587499999999</v>
      </c>
      <c r="U121" s="128">
        <v>9.803025</v>
      </c>
      <c r="V121" s="129">
        <v>9.803025</v>
      </c>
      <c r="W121" s="129">
        <v>10.865025</v>
      </c>
      <c r="X121" s="128">
        <f t="shared" si="16"/>
        <v>38.81666249999999</v>
      </c>
      <c r="Y121" s="81">
        <f t="shared" si="29"/>
        <v>0</v>
      </c>
      <c r="Z121" s="81">
        <f t="shared" si="17"/>
        <v>0</v>
      </c>
    </row>
    <row r="122" spans="1:26" ht="60" customHeight="1">
      <c r="A122" s="328"/>
      <c r="B122" s="335"/>
      <c r="C122" s="318" t="s">
        <v>369</v>
      </c>
      <c r="D122" s="333"/>
      <c r="E122" s="319"/>
      <c r="F122" s="194">
        <v>113</v>
      </c>
      <c r="G122" s="196">
        <v>710.316</v>
      </c>
      <c r="H122" s="196">
        <f aca="true" t="shared" si="30" ref="H122:N122">H123+H126+H127+H128+H129+H130</f>
        <v>556</v>
      </c>
      <c r="I122" s="196">
        <f t="shared" si="30"/>
        <v>556</v>
      </c>
      <c r="J122" s="196">
        <f t="shared" si="18"/>
        <v>556</v>
      </c>
      <c r="K122" s="196">
        <f t="shared" si="30"/>
        <v>138</v>
      </c>
      <c r="L122" s="196">
        <f t="shared" si="30"/>
        <v>306</v>
      </c>
      <c r="M122" s="196">
        <f t="shared" si="30"/>
        <v>455</v>
      </c>
      <c r="N122" s="196">
        <f t="shared" si="30"/>
        <v>574</v>
      </c>
      <c r="O122" s="196">
        <f t="shared" si="15"/>
        <v>574</v>
      </c>
      <c r="P122" s="197">
        <f t="shared" si="19"/>
        <v>1.0323741007194245</v>
      </c>
      <c r="Q122" s="198"/>
      <c r="R122" s="173"/>
      <c r="S122" s="130">
        <v>113</v>
      </c>
      <c r="T122" s="36">
        <f>T123+T126+T127+T128+T129+T130</f>
        <v>138</v>
      </c>
      <c r="U122" s="36">
        <f>U123+U126+U127+U128+U129+U130</f>
        <v>168</v>
      </c>
      <c r="V122" s="36">
        <f>V123+V126+V127+V128+V129+V130</f>
        <v>149</v>
      </c>
      <c r="W122" s="36">
        <f>W123+W126+W127+W128+W129+W130</f>
        <v>119</v>
      </c>
      <c r="X122" s="128">
        <f t="shared" si="16"/>
        <v>574</v>
      </c>
      <c r="Y122" s="81">
        <f t="shared" si="29"/>
        <v>0</v>
      </c>
      <c r="Z122" s="81">
        <f t="shared" si="17"/>
        <v>0</v>
      </c>
    </row>
    <row r="123" spans="1:26" ht="45" customHeight="1">
      <c r="A123" s="328"/>
      <c r="B123" s="335"/>
      <c r="C123" s="193" t="s">
        <v>24</v>
      </c>
      <c r="D123" s="309" t="s">
        <v>370</v>
      </c>
      <c r="E123" s="309"/>
      <c r="F123" s="194">
        <v>114</v>
      </c>
      <c r="G123" s="195">
        <v>178.293</v>
      </c>
      <c r="H123" s="195">
        <v>12</v>
      </c>
      <c r="I123" s="195">
        <f>H123</f>
        <v>12</v>
      </c>
      <c r="J123" s="196">
        <f t="shared" si="18"/>
        <v>12</v>
      </c>
      <c r="K123" s="195">
        <f>SUM(K124:K125)</f>
        <v>3</v>
      </c>
      <c r="L123" s="195">
        <f>SUM(L124:L125)</f>
        <v>6</v>
      </c>
      <c r="M123" s="195">
        <f>SUM(M124:M125)</f>
        <v>9</v>
      </c>
      <c r="N123" s="195">
        <f>SUM(N124:N125)</f>
        <v>12</v>
      </c>
      <c r="O123" s="196">
        <f t="shared" si="15"/>
        <v>12</v>
      </c>
      <c r="P123" s="197">
        <f t="shared" si="19"/>
        <v>1</v>
      </c>
      <c r="Q123" s="198"/>
      <c r="R123" s="173"/>
      <c r="S123" s="130">
        <v>114</v>
      </c>
      <c r="T123" s="128">
        <f>T124+T125</f>
        <v>3</v>
      </c>
      <c r="U123" s="128">
        <f>U124+U125</f>
        <v>3</v>
      </c>
      <c r="V123" s="128">
        <f>V124+V125</f>
        <v>3</v>
      </c>
      <c r="W123" s="128">
        <f>W124+W125</f>
        <v>3</v>
      </c>
      <c r="X123" s="128">
        <f t="shared" si="16"/>
        <v>12</v>
      </c>
      <c r="Y123" s="81">
        <f t="shared" si="29"/>
        <v>0</v>
      </c>
      <c r="Z123" s="81">
        <f t="shared" si="17"/>
        <v>0</v>
      </c>
    </row>
    <row r="124" spans="1:26" ht="15">
      <c r="A124" s="328"/>
      <c r="B124" s="335"/>
      <c r="C124" s="193"/>
      <c r="D124" s="309" t="s">
        <v>91</v>
      </c>
      <c r="E124" s="309"/>
      <c r="F124" s="194">
        <v>115</v>
      </c>
      <c r="G124" s="195"/>
      <c r="H124" s="195"/>
      <c r="I124" s="195"/>
      <c r="J124" s="196">
        <f t="shared" si="18"/>
        <v>0</v>
      </c>
      <c r="K124" s="195"/>
      <c r="L124" s="195"/>
      <c r="M124" s="195"/>
      <c r="N124" s="195"/>
      <c r="O124" s="196">
        <f t="shared" si="15"/>
        <v>0</v>
      </c>
      <c r="P124" s="197"/>
      <c r="Q124" s="198"/>
      <c r="R124" s="173"/>
      <c r="S124" s="130">
        <v>115</v>
      </c>
      <c r="T124" s="128"/>
      <c r="U124" s="128"/>
      <c r="V124" s="129"/>
      <c r="W124" s="129"/>
      <c r="X124" s="128">
        <f t="shared" si="16"/>
        <v>0</v>
      </c>
      <c r="Y124" s="81">
        <f t="shared" si="29"/>
        <v>0</v>
      </c>
      <c r="Z124" s="81">
        <f t="shared" si="17"/>
        <v>0</v>
      </c>
    </row>
    <row r="125" spans="1:26" ht="15">
      <c r="A125" s="328"/>
      <c r="B125" s="335"/>
      <c r="C125" s="193"/>
      <c r="D125" s="309" t="s">
        <v>92</v>
      </c>
      <c r="E125" s="309"/>
      <c r="F125" s="194">
        <v>116</v>
      </c>
      <c r="G125" s="195"/>
      <c r="H125" s="195">
        <v>12</v>
      </c>
      <c r="I125" s="195">
        <f>H125</f>
        <v>12</v>
      </c>
      <c r="J125" s="196">
        <f t="shared" si="18"/>
        <v>12</v>
      </c>
      <c r="K125" s="195">
        <f>T125</f>
        <v>3</v>
      </c>
      <c r="L125" s="195">
        <f>T125+U125</f>
        <v>6</v>
      </c>
      <c r="M125" s="195">
        <f>T125+U125+V125</f>
        <v>9</v>
      </c>
      <c r="N125" s="195">
        <f>T125+U125+V125+W125</f>
        <v>12</v>
      </c>
      <c r="O125" s="196">
        <f t="shared" si="15"/>
        <v>12</v>
      </c>
      <c r="P125" s="197"/>
      <c r="Q125" s="198"/>
      <c r="R125" s="173"/>
      <c r="S125" s="130">
        <v>116</v>
      </c>
      <c r="T125" s="128">
        <v>3</v>
      </c>
      <c r="U125" s="128">
        <v>3</v>
      </c>
      <c r="V125" s="129">
        <v>3</v>
      </c>
      <c r="W125" s="129">
        <v>3</v>
      </c>
      <c r="X125" s="128">
        <f t="shared" si="16"/>
        <v>12</v>
      </c>
      <c r="Y125" s="81">
        <f t="shared" si="29"/>
        <v>0</v>
      </c>
      <c r="Z125" s="81">
        <f t="shared" si="17"/>
        <v>0</v>
      </c>
    </row>
    <row r="126" spans="1:26" ht="15">
      <c r="A126" s="328"/>
      <c r="B126" s="335"/>
      <c r="C126" s="193" t="s">
        <v>25</v>
      </c>
      <c r="D126" s="309" t="s">
        <v>93</v>
      </c>
      <c r="E126" s="309"/>
      <c r="F126" s="194">
        <v>117</v>
      </c>
      <c r="G126" s="195">
        <v>22.945</v>
      </c>
      <c r="H126" s="195">
        <v>20</v>
      </c>
      <c r="I126" s="195">
        <f>H126</f>
        <v>20</v>
      </c>
      <c r="J126" s="196">
        <f t="shared" si="18"/>
        <v>20</v>
      </c>
      <c r="K126" s="195">
        <f>T126</f>
        <v>5</v>
      </c>
      <c r="L126" s="195">
        <f>T126+U126</f>
        <v>10</v>
      </c>
      <c r="M126" s="195">
        <f>T126+U126+V126</f>
        <v>15</v>
      </c>
      <c r="N126" s="195">
        <f>T126+U126+V126+W126</f>
        <v>20</v>
      </c>
      <c r="O126" s="196">
        <f t="shared" si="15"/>
        <v>20</v>
      </c>
      <c r="P126" s="197">
        <f t="shared" si="19"/>
        <v>1</v>
      </c>
      <c r="Q126" s="198"/>
      <c r="R126" s="173"/>
      <c r="S126" s="130">
        <v>117</v>
      </c>
      <c r="T126" s="128">
        <v>5</v>
      </c>
      <c r="U126" s="128">
        <v>5</v>
      </c>
      <c r="V126" s="129">
        <v>5</v>
      </c>
      <c r="W126" s="129">
        <v>5</v>
      </c>
      <c r="X126" s="128">
        <f t="shared" si="16"/>
        <v>20</v>
      </c>
      <c r="Y126" s="81">
        <f t="shared" si="29"/>
        <v>0</v>
      </c>
      <c r="Z126" s="81">
        <f t="shared" si="17"/>
        <v>0</v>
      </c>
    </row>
    <row r="127" spans="1:26" ht="27" customHeight="1">
      <c r="A127" s="328"/>
      <c r="B127" s="335"/>
      <c r="C127" s="193" t="s">
        <v>27</v>
      </c>
      <c r="D127" s="309" t="s">
        <v>192</v>
      </c>
      <c r="E127" s="309"/>
      <c r="F127" s="194">
        <v>118</v>
      </c>
      <c r="G127" s="195"/>
      <c r="H127" s="195"/>
      <c r="I127" s="195">
        <f>H127</f>
        <v>0</v>
      </c>
      <c r="J127" s="196">
        <f t="shared" si="18"/>
        <v>0</v>
      </c>
      <c r="K127" s="195"/>
      <c r="L127" s="195"/>
      <c r="M127" s="195"/>
      <c r="N127" s="195"/>
      <c r="O127" s="196">
        <f t="shared" si="15"/>
        <v>0</v>
      </c>
      <c r="P127" s="197"/>
      <c r="Q127" s="198"/>
      <c r="R127" s="173"/>
      <c r="S127" s="130">
        <v>118</v>
      </c>
      <c r="T127" s="128"/>
      <c r="U127" s="128"/>
      <c r="V127" s="129"/>
      <c r="W127" s="129"/>
      <c r="X127" s="128">
        <f t="shared" si="16"/>
        <v>0</v>
      </c>
      <c r="Y127" s="81">
        <f t="shared" si="29"/>
        <v>0</v>
      </c>
      <c r="Z127" s="81">
        <f t="shared" si="17"/>
        <v>0</v>
      </c>
    </row>
    <row r="128" spans="1:26" s="208" customFormat="1" ht="16.5" customHeight="1">
      <c r="A128" s="328"/>
      <c r="B128" s="335"/>
      <c r="C128" s="193" t="s">
        <v>29</v>
      </c>
      <c r="D128" s="320" t="s">
        <v>299</v>
      </c>
      <c r="E128" s="321"/>
      <c r="F128" s="194">
        <v>119</v>
      </c>
      <c r="G128" s="195">
        <v>304.309</v>
      </c>
      <c r="H128" s="195">
        <v>344</v>
      </c>
      <c r="I128" s="195">
        <f>H128</f>
        <v>344</v>
      </c>
      <c r="J128" s="196">
        <f t="shared" si="18"/>
        <v>344</v>
      </c>
      <c r="K128" s="195">
        <f>T128</f>
        <v>90</v>
      </c>
      <c r="L128" s="195">
        <f>T128+U128</f>
        <v>180</v>
      </c>
      <c r="M128" s="195">
        <f>T128+U128+V128</f>
        <v>271</v>
      </c>
      <c r="N128" s="195">
        <f>T128+U128+V128+W128</f>
        <v>362</v>
      </c>
      <c r="O128" s="196">
        <f t="shared" si="15"/>
        <v>362</v>
      </c>
      <c r="P128" s="197">
        <f t="shared" si="19"/>
        <v>1.052325581395349</v>
      </c>
      <c r="Q128" s="198"/>
      <c r="R128" s="204"/>
      <c r="S128" s="130">
        <v>119</v>
      </c>
      <c r="T128" s="206">
        <v>90</v>
      </c>
      <c r="U128" s="206">
        <v>90</v>
      </c>
      <c r="V128" s="207">
        <v>91</v>
      </c>
      <c r="W128" s="207">
        <v>91</v>
      </c>
      <c r="X128" s="206">
        <f t="shared" si="16"/>
        <v>362</v>
      </c>
      <c r="Y128" s="209">
        <f t="shared" si="29"/>
        <v>0</v>
      </c>
      <c r="Z128" s="209">
        <f t="shared" si="17"/>
        <v>0</v>
      </c>
    </row>
    <row r="129" spans="1:26" ht="29.25" customHeight="1">
      <c r="A129" s="328"/>
      <c r="B129" s="335"/>
      <c r="C129" s="254" t="s">
        <v>30</v>
      </c>
      <c r="D129" s="309" t="s">
        <v>38</v>
      </c>
      <c r="E129" s="309"/>
      <c r="F129" s="194">
        <v>120</v>
      </c>
      <c r="G129" s="195">
        <v>204.769</v>
      </c>
      <c r="H129" s="195">
        <v>180</v>
      </c>
      <c r="I129" s="195">
        <f>H129</f>
        <v>180</v>
      </c>
      <c r="J129" s="196">
        <f t="shared" si="18"/>
        <v>180</v>
      </c>
      <c r="K129" s="195">
        <f>T129</f>
        <v>40</v>
      </c>
      <c r="L129" s="195">
        <f>T129+U129</f>
        <v>80</v>
      </c>
      <c r="M129" s="195">
        <f>T129+U129+V129</f>
        <v>130</v>
      </c>
      <c r="N129" s="195">
        <f>T129+U129+V129+W129</f>
        <v>180</v>
      </c>
      <c r="O129" s="196">
        <f t="shared" si="15"/>
        <v>180</v>
      </c>
      <c r="P129" s="197">
        <f t="shared" si="19"/>
        <v>1</v>
      </c>
      <c r="Q129" s="198"/>
      <c r="R129" s="173"/>
      <c r="S129" s="130">
        <v>120</v>
      </c>
      <c r="T129" s="128">
        <v>40</v>
      </c>
      <c r="U129" s="128">
        <v>40</v>
      </c>
      <c r="V129" s="129">
        <v>50</v>
      </c>
      <c r="W129" s="129">
        <v>50</v>
      </c>
      <c r="X129" s="128">
        <f t="shared" si="16"/>
        <v>180</v>
      </c>
      <c r="Y129" s="81">
        <f t="shared" si="29"/>
        <v>0</v>
      </c>
      <c r="Z129" s="81">
        <f t="shared" si="17"/>
        <v>0</v>
      </c>
    </row>
    <row r="130" spans="1:26" ht="37.5" customHeight="1">
      <c r="A130" s="328"/>
      <c r="B130" s="345"/>
      <c r="C130" s="242" t="s">
        <v>214</v>
      </c>
      <c r="D130" s="326" t="s">
        <v>371</v>
      </c>
      <c r="E130" s="327"/>
      <c r="F130" s="194">
        <v>121</v>
      </c>
      <c r="G130" s="195">
        <v>0</v>
      </c>
      <c r="H130" s="196">
        <f aca="true" t="shared" si="31" ref="H130:N130">H131-H134</f>
        <v>0</v>
      </c>
      <c r="I130" s="195">
        <f t="shared" si="31"/>
        <v>0</v>
      </c>
      <c r="J130" s="196">
        <f t="shared" si="18"/>
        <v>0</v>
      </c>
      <c r="K130" s="196">
        <f t="shared" si="31"/>
        <v>0</v>
      </c>
      <c r="L130" s="196">
        <f t="shared" si="31"/>
        <v>30</v>
      </c>
      <c r="M130" s="196">
        <f t="shared" si="31"/>
        <v>30</v>
      </c>
      <c r="N130" s="196">
        <f t="shared" si="31"/>
        <v>0</v>
      </c>
      <c r="O130" s="196">
        <f t="shared" si="15"/>
        <v>0</v>
      </c>
      <c r="P130" s="197"/>
      <c r="Q130" s="198"/>
      <c r="R130" s="173"/>
      <c r="S130" s="130">
        <v>121</v>
      </c>
      <c r="T130" s="36">
        <f>T131-T134</f>
        <v>0</v>
      </c>
      <c r="U130" s="36">
        <f>U131-U134</f>
        <v>30</v>
      </c>
      <c r="V130" s="36">
        <f>V131-V134</f>
        <v>0</v>
      </c>
      <c r="W130" s="36">
        <f>W131-W134</f>
        <v>-30</v>
      </c>
      <c r="X130" s="128">
        <f t="shared" si="16"/>
        <v>0</v>
      </c>
      <c r="Y130" s="81">
        <f t="shared" si="29"/>
        <v>0</v>
      </c>
      <c r="Z130" s="81">
        <f t="shared" si="17"/>
        <v>0</v>
      </c>
    </row>
    <row r="131" spans="1:26" ht="30" customHeight="1">
      <c r="A131" s="328"/>
      <c r="B131" s="193"/>
      <c r="C131" s="193"/>
      <c r="D131" s="256" t="s">
        <v>122</v>
      </c>
      <c r="E131" s="257" t="s">
        <v>249</v>
      </c>
      <c r="F131" s="194">
        <v>122</v>
      </c>
      <c r="G131" s="195"/>
      <c r="H131" s="195">
        <v>140</v>
      </c>
      <c r="I131" s="195">
        <f>O131+P131+Q131+R131</f>
        <v>140</v>
      </c>
      <c r="J131" s="196">
        <f t="shared" si="18"/>
        <v>140</v>
      </c>
      <c r="K131" s="195">
        <f>T131</f>
        <v>20</v>
      </c>
      <c r="L131" s="195">
        <f>T131+U131</f>
        <v>100</v>
      </c>
      <c r="M131" s="195">
        <f>T131+U131+V131</f>
        <v>120</v>
      </c>
      <c r="N131" s="195">
        <f>T131+U131+V131+W131</f>
        <v>140</v>
      </c>
      <c r="O131" s="196">
        <f t="shared" si="15"/>
        <v>140</v>
      </c>
      <c r="P131" s="197"/>
      <c r="Q131" s="198"/>
      <c r="R131" s="173"/>
      <c r="S131" s="130">
        <v>122</v>
      </c>
      <c r="T131" s="32">
        <v>20</v>
      </c>
      <c r="U131" s="32">
        <v>80</v>
      </c>
      <c r="V131" s="32">
        <v>20</v>
      </c>
      <c r="W131" s="32">
        <v>20</v>
      </c>
      <c r="X131" s="128">
        <f t="shared" si="16"/>
        <v>140</v>
      </c>
      <c r="Y131" s="81">
        <f t="shared" si="29"/>
        <v>0</v>
      </c>
      <c r="Z131" s="81">
        <f t="shared" si="17"/>
        <v>0</v>
      </c>
    </row>
    <row r="132" spans="1:26" ht="45" customHeight="1">
      <c r="A132" s="328"/>
      <c r="B132" s="193"/>
      <c r="C132" s="258"/>
      <c r="D132" s="256" t="s">
        <v>243</v>
      </c>
      <c r="E132" s="253" t="s">
        <v>250</v>
      </c>
      <c r="F132" s="194">
        <v>123</v>
      </c>
      <c r="G132" s="195"/>
      <c r="H132" s="195">
        <v>25</v>
      </c>
      <c r="I132" s="195">
        <f>H132</f>
        <v>25</v>
      </c>
      <c r="J132" s="196">
        <f t="shared" si="18"/>
        <v>25</v>
      </c>
      <c r="K132" s="195">
        <f>T132</f>
        <v>0</v>
      </c>
      <c r="L132" s="195">
        <f>T132+U132</f>
        <v>0</v>
      </c>
      <c r="M132" s="195">
        <f>T132+U132+V132</f>
        <v>0</v>
      </c>
      <c r="N132" s="195">
        <f>T132+U132+V132+W132</f>
        <v>40</v>
      </c>
      <c r="O132" s="196">
        <f t="shared" si="15"/>
        <v>40</v>
      </c>
      <c r="P132" s="197"/>
      <c r="Q132" s="198"/>
      <c r="R132" s="173"/>
      <c r="S132" s="130">
        <v>123</v>
      </c>
      <c r="T132" s="128"/>
      <c r="U132" s="128"/>
      <c r="V132" s="129"/>
      <c r="W132" s="129">
        <v>40</v>
      </c>
      <c r="X132" s="128">
        <f t="shared" si="16"/>
        <v>40</v>
      </c>
      <c r="Y132" s="81">
        <f t="shared" si="29"/>
        <v>0</v>
      </c>
      <c r="Z132" s="81">
        <f t="shared" si="17"/>
        <v>0</v>
      </c>
    </row>
    <row r="133" spans="1:26" ht="27" customHeight="1">
      <c r="A133" s="328"/>
      <c r="B133" s="193"/>
      <c r="C133" s="258"/>
      <c r="D133" s="256" t="s">
        <v>262</v>
      </c>
      <c r="E133" s="259" t="s">
        <v>268</v>
      </c>
      <c r="F133" s="194">
        <v>124</v>
      </c>
      <c r="G133" s="195"/>
      <c r="H133" s="195"/>
      <c r="I133" s="195"/>
      <c r="J133" s="196">
        <f t="shared" si="18"/>
        <v>0</v>
      </c>
      <c r="K133" s="195"/>
      <c r="L133" s="195"/>
      <c r="M133" s="195"/>
      <c r="N133" s="195"/>
      <c r="O133" s="196">
        <f t="shared" si="15"/>
        <v>0</v>
      </c>
      <c r="P133" s="197"/>
      <c r="Q133" s="198"/>
      <c r="R133" s="173"/>
      <c r="S133" s="130">
        <v>124</v>
      </c>
      <c r="T133" s="128"/>
      <c r="U133" s="128"/>
      <c r="V133" s="129"/>
      <c r="W133" s="129"/>
      <c r="X133" s="128">
        <f t="shared" si="16"/>
        <v>0</v>
      </c>
      <c r="Y133" s="81">
        <f t="shared" si="29"/>
        <v>0</v>
      </c>
      <c r="Z133" s="81">
        <f t="shared" si="17"/>
        <v>0</v>
      </c>
    </row>
    <row r="134" spans="1:26" ht="51" customHeight="1">
      <c r="A134" s="328"/>
      <c r="B134" s="193"/>
      <c r="C134" s="258"/>
      <c r="D134" s="256" t="s">
        <v>193</v>
      </c>
      <c r="E134" s="257" t="s">
        <v>198</v>
      </c>
      <c r="F134" s="194">
        <v>125</v>
      </c>
      <c r="G134" s="195"/>
      <c r="H134" s="195">
        <v>140</v>
      </c>
      <c r="I134" s="195">
        <v>140</v>
      </c>
      <c r="J134" s="196">
        <f t="shared" si="18"/>
        <v>140</v>
      </c>
      <c r="K134" s="195">
        <f>K135</f>
        <v>20</v>
      </c>
      <c r="L134" s="195">
        <f>L135</f>
        <v>70</v>
      </c>
      <c r="M134" s="195">
        <f>M135</f>
        <v>90</v>
      </c>
      <c r="N134" s="195">
        <f>N135</f>
        <v>140</v>
      </c>
      <c r="O134" s="196">
        <f t="shared" si="15"/>
        <v>140</v>
      </c>
      <c r="P134" s="197"/>
      <c r="Q134" s="198"/>
      <c r="R134" s="173"/>
      <c r="S134" s="130">
        <v>125</v>
      </c>
      <c r="T134" s="128">
        <f>T135</f>
        <v>20</v>
      </c>
      <c r="U134" s="128">
        <f>U135</f>
        <v>50</v>
      </c>
      <c r="V134" s="128">
        <f>V135</f>
        <v>20</v>
      </c>
      <c r="W134" s="128">
        <f>W135</f>
        <v>50</v>
      </c>
      <c r="X134" s="128">
        <f t="shared" si="16"/>
        <v>140</v>
      </c>
      <c r="Y134" s="81">
        <f t="shared" si="29"/>
        <v>0</v>
      </c>
      <c r="Z134" s="81">
        <f t="shared" si="17"/>
        <v>0</v>
      </c>
    </row>
    <row r="135" spans="1:26" ht="39" customHeight="1">
      <c r="A135" s="328"/>
      <c r="B135" s="193"/>
      <c r="C135" s="193"/>
      <c r="D135" s="219" t="s">
        <v>194</v>
      </c>
      <c r="E135" s="219" t="s">
        <v>372</v>
      </c>
      <c r="F135" s="194">
        <v>126</v>
      </c>
      <c r="G135" s="195"/>
      <c r="H135" s="195">
        <f aca="true" t="shared" si="32" ref="H135:N135">H136+H137+H138</f>
        <v>140</v>
      </c>
      <c r="I135" s="195">
        <f t="shared" si="32"/>
        <v>140</v>
      </c>
      <c r="J135" s="196">
        <f t="shared" si="18"/>
        <v>140</v>
      </c>
      <c r="K135" s="195">
        <f t="shared" si="32"/>
        <v>20</v>
      </c>
      <c r="L135" s="195">
        <f t="shared" si="32"/>
        <v>70</v>
      </c>
      <c r="M135" s="195">
        <f t="shared" si="32"/>
        <v>90</v>
      </c>
      <c r="N135" s="195">
        <f t="shared" si="32"/>
        <v>140</v>
      </c>
      <c r="O135" s="196">
        <f t="shared" si="15"/>
        <v>140</v>
      </c>
      <c r="P135" s="197"/>
      <c r="Q135" s="198"/>
      <c r="R135" s="173"/>
      <c r="S135" s="130">
        <v>126</v>
      </c>
      <c r="T135" s="32">
        <f>T136+T137+T138</f>
        <v>20</v>
      </c>
      <c r="U135" s="32">
        <f>U136+U137+U138</f>
        <v>50</v>
      </c>
      <c r="V135" s="32">
        <f>V136+V137+V138</f>
        <v>20</v>
      </c>
      <c r="W135" s="32">
        <f>W136+W137+W138</f>
        <v>50</v>
      </c>
      <c r="X135" s="128">
        <f t="shared" si="16"/>
        <v>140</v>
      </c>
      <c r="Y135" s="81">
        <f t="shared" si="29"/>
        <v>0</v>
      </c>
      <c r="Z135" s="81">
        <f t="shared" si="17"/>
        <v>0</v>
      </c>
    </row>
    <row r="136" spans="1:26" ht="26.25" customHeight="1">
      <c r="A136" s="328"/>
      <c r="B136" s="193"/>
      <c r="C136" s="193"/>
      <c r="D136" s="219"/>
      <c r="E136" s="219" t="s">
        <v>208</v>
      </c>
      <c r="F136" s="194">
        <v>127</v>
      </c>
      <c r="G136" s="195"/>
      <c r="H136" s="195">
        <v>25</v>
      </c>
      <c r="I136" s="195">
        <f>H136</f>
        <v>25</v>
      </c>
      <c r="J136" s="196">
        <f t="shared" si="18"/>
        <v>25</v>
      </c>
      <c r="K136" s="195">
        <f>T136</f>
        <v>0</v>
      </c>
      <c r="L136" s="195">
        <f>T136+U136</f>
        <v>0</v>
      </c>
      <c r="M136" s="195">
        <f>T136+U136+V136</f>
        <v>0</v>
      </c>
      <c r="N136" s="195">
        <f>T136+U136+V136+W136</f>
        <v>40</v>
      </c>
      <c r="O136" s="196">
        <f t="shared" si="15"/>
        <v>40</v>
      </c>
      <c r="P136" s="197"/>
      <c r="Q136" s="198"/>
      <c r="R136" s="173"/>
      <c r="S136" s="130">
        <v>127</v>
      </c>
      <c r="T136" s="128"/>
      <c r="U136" s="128"/>
      <c r="V136" s="129"/>
      <c r="W136" s="129">
        <v>40</v>
      </c>
      <c r="X136" s="128">
        <f t="shared" si="16"/>
        <v>40</v>
      </c>
      <c r="Y136" s="81">
        <f t="shared" si="29"/>
        <v>0</v>
      </c>
      <c r="Z136" s="81">
        <f t="shared" si="17"/>
        <v>0</v>
      </c>
    </row>
    <row r="137" spans="1:26" ht="41.25" customHeight="1">
      <c r="A137" s="328"/>
      <c r="B137" s="193"/>
      <c r="C137" s="193"/>
      <c r="D137" s="219"/>
      <c r="E137" s="219" t="s">
        <v>209</v>
      </c>
      <c r="F137" s="194">
        <v>128</v>
      </c>
      <c r="G137" s="195"/>
      <c r="H137" s="195">
        <v>115</v>
      </c>
      <c r="I137" s="195">
        <f>H137</f>
        <v>115</v>
      </c>
      <c r="J137" s="196">
        <f t="shared" si="18"/>
        <v>115</v>
      </c>
      <c r="K137" s="195">
        <f>T137</f>
        <v>20</v>
      </c>
      <c r="L137" s="195">
        <f>T137+U137</f>
        <v>70</v>
      </c>
      <c r="M137" s="195">
        <f>T137+U137+V137</f>
        <v>90</v>
      </c>
      <c r="N137" s="195">
        <f>T137+U137+V137+W137</f>
        <v>100</v>
      </c>
      <c r="O137" s="196">
        <f t="shared" si="15"/>
        <v>100</v>
      </c>
      <c r="P137" s="197"/>
      <c r="Q137" s="198"/>
      <c r="R137" s="173"/>
      <c r="S137" s="130">
        <v>128</v>
      </c>
      <c r="T137" s="128">
        <v>20</v>
      </c>
      <c r="U137" s="128">
        <v>50</v>
      </c>
      <c r="V137" s="129">
        <v>20</v>
      </c>
      <c r="W137" s="129">
        <v>10</v>
      </c>
      <c r="X137" s="128">
        <f t="shared" si="16"/>
        <v>100</v>
      </c>
      <c r="Y137" s="81">
        <f t="shared" si="29"/>
        <v>0</v>
      </c>
      <c r="Z137" s="81">
        <f t="shared" si="17"/>
        <v>0</v>
      </c>
    </row>
    <row r="138" spans="1:26" ht="13.5" customHeight="1">
      <c r="A138" s="328"/>
      <c r="B138" s="193"/>
      <c r="C138" s="193"/>
      <c r="D138" s="219"/>
      <c r="E138" s="246" t="s">
        <v>210</v>
      </c>
      <c r="F138" s="194">
        <v>129</v>
      </c>
      <c r="G138" s="195"/>
      <c r="H138" s="195"/>
      <c r="I138" s="195"/>
      <c r="J138" s="196">
        <f aca="true" t="shared" si="33" ref="J138:J181">I138</f>
        <v>0</v>
      </c>
      <c r="K138" s="195"/>
      <c r="L138" s="195"/>
      <c r="M138" s="195"/>
      <c r="N138" s="195"/>
      <c r="O138" s="196">
        <f aca="true" t="shared" si="34" ref="O138:O181">N138</f>
        <v>0</v>
      </c>
      <c r="P138" s="197"/>
      <c r="Q138" s="198"/>
      <c r="R138" s="173"/>
      <c r="S138" s="130">
        <v>129</v>
      </c>
      <c r="T138" s="128"/>
      <c r="U138" s="128"/>
      <c r="V138" s="129"/>
      <c r="W138" s="129"/>
      <c r="X138" s="128">
        <f aca="true" t="shared" si="35" ref="X138:X181">SUM(T138:W138)</f>
        <v>0</v>
      </c>
      <c r="Y138" s="81">
        <f t="shared" si="29"/>
        <v>0</v>
      </c>
      <c r="Z138" s="81">
        <f aca="true" t="shared" si="36" ref="Z138:Z181">X138-N138</f>
        <v>0</v>
      </c>
    </row>
    <row r="139" spans="1:26" ht="30" customHeight="1">
      <c r="A139" s="328"/>
      <c r="B139" s="193">
        <v>2</v>
      </c>
      <c r="C139" s="193"/>
      <c r="D139" s="309" t="s">
        <v>373</v>
      </c>
      <c r="E139" s="309"/>
      <c r="F139" s="194">
        <v>130</v>
      </c>
      <c r="G139" s="196">
        <v>0</v>
      </c>
      <c r="H139" s="196">
        <v>0</v>
      </c>
      <c r="I139" s="196">
        <f aca="true" t="shared" si="37" ref="I139:N139">I140+I143+I146</f>
        <v>0</v>
      </c>
      <c r="J139" s="196">
        <f t="shared" si="33"/>
        <v>0</v>
      </c>
      <c r="K139" s="196">
        <f t="shared" si="37"/>
        <v>0</v>
      </c>
      <c r="L139" s="196">
        <f t="shared" si="37"/>
        <v>0</v>
      </c>
      <c r="M139" s="196">
        <f t="shared" si="37"/>
        <v>0</v>
      </c>
      <c r="N139" s="196">
        <f t="shared" si="37"/>
        <v>0</v>
      </c>
      <c r="O139" s="196">
        <f t="shared" si="34"/>
        <v>0</v>
      </c>
      <c r="P139" s="197"/>
      <c r="Q139" s="198"/>
      <c r="R139" s="173"/>
      <c r="S139" s="130">
        <v>130</v>
      </c>
      <c r="T139" s="32">
        <f>T140+T143+T146</f>
        <v>0</v>
      </c>
      <c r="U139" s="32">
        <f>U140+U143+U146</f>
        <v>0</v>
      </c>
      <c r="V139" s="32">
        <f>V140+V143+V146</f>
        <v>0</v>
      </c>
      <c r="W139" s="32">
        <f>W140+W143+W146</f>
        <v>0</v>
      </c>
      <c r="X139" s="128">
        <f t="shared" si="35"/>
        <v>0</v>
      </c>
      <c r="Y139" s="81">
        <f t="shared" si="29"/>
        <v>0</v>
      </c>
      <c r="Z139" s="81">
        <f t="shared" si="36"/>
        <v>0</v>
      </c>
    </row>
    <row r="140" spans="1:26" ht="30" customHeight="1">
      <c r="A140" s="328"/>
      <c r="B140" s="328"/>
      <c r="C140" s="193" t="s">
        <v>24</v>
      </c>
      <c r="D140" s="309" t="s">
        <v>314</v>
      </c>
      <c r="E140" s="309"/>
      <c r="F140" s="194">
        <v>131</v>
      </c>
      <c r="G140" s="195">
        <v>0</v>
      </c>
      <c r="H140" s="195">
        <v>0</v>
      </c>
      <c r="I140" s="195">
        <f>I141+I142</f>
        <v>0</v>
      </c>
      <c r="J140" s="196">
        <f t="shared" si="33"/>
        <v>0</v>
      </c>
      <c r="K140" s="195">
        <v>0</v>
      </c>
      <c r="L140" s="195">
        <v>0</v>
      </c>
      <c r="M140" s="195">
        <v>0</v>
      </c>
      <c r="N140" s="195">
        <v>0</v>
      </c>
      <c r="O140" s="196">
        <f t="shared" si="34"/>
        <v>0</v>
      </c>
      <c r="P140" s="197"/>
      <c r="Q140" s="198"/>
      <c r="R140" s="173"/>
      <c r="S140" s="130">
        <v>131</v>
      </c>
      <c r="T140" s="128"/>
      <c r="U140" s="128"/>
      <c r="V140" s="129"/>
      <c r="W140" s="129"/>
      <c r="X140" s="128">
        <f t="shared" si="35"/>
        <v>0</v>
      </c>
      <c r="Y140" s="81">
        <f t="shared" si="29"/>
        <v>0</v>
      </c>
      <c r="Z140" s="81">
        <f t="shared" si="36"/>
        <v>0</v>
      </c>
    </row>
    <row r="141" spans="1:26" ht="31.5" customHeight="1">
      <c r="A141" s="328"/>
      <c r="B141" s="328"/>
      <c r="C141" s="193"/>
      <c r="D141" s="219" t="s">
        <v>147</v>
      </c>
      <c r="E141" s="219" t="s">
        <v>149</v>
      </c>
      <c r="F141" s="194">
        <v>132</v>
      </c>
      <c r="G141" s="195">
        <v>0</v>
      </c>
      <c r="H141" s="195"/>
      <c r="I141" s="195"/>
      <c r="J141" s="196">
        <f t="shared" si="33"/>
        <v>0</v>
      </c>
      <c r="K141" s="195"/>
      <c r="L141" s="195"/>
      <c r="M141" s="195"/>
      <c r="N141" s="195"/>
      <c r="O141" s="196">
        <f t="shared" si="34"/>
        <v>0</v>
      </c>
      <c r="P141" s="197"/>
      <c r="Q141" s="198"/>
      <c r="R141" s="173"/>
      <c r="S141" s="130">
        <v>132</v>
      </c>
      <c r="T141" s="128"/>
      <c r="U141" s="128"/>
      <c r="V141" s="129"/>
      <c r="W141" s="129"/>
      <c r="X141" s="128">
        <f t="shared" si="35"/>
        <v>0</v>
      </c>
      <c r="Y141" s="81">
        <f t="shared" si="29"/>
        <v>0</v>
      </c>
      <c r="Z141" s="81">
        <f t="shared" si="36"/>
        <v>0</v>
      </c>
    </row>
    <row r="142" spans="1:26" ht="29.25" customHeight="1">
      <c r="A142" s="328"/>
      <c r="B142" s="328"/>
      <c r="C142" s="193"/>
      <c r="D142" s="219" t="s">
        <v>148</v>
      </c>
      <c r="E142" s="219" t="s">
        <v>150</v>
      </c>
      <c r="F142" s="194">
        <v>133</v>
      </c>
      <c r="G142" s="195"/>
      <c r="H142" s="195"/>
      <c r="I142" s="195"/>
      <c r="J142" s="196">
        <f t="shared" si="33"/>
        <v>0</v>
      </c>
      <c r="K142" s="195"/>
      <c r="L142" s="195"/>
      <c r="M142" s="195"/>
      <c r="N142" s="195"/>
      <c r="O142" s="196">
        <f t="shared" si="34"/>
        <v>0</v>
      </c>
      <c r="P142" s="197"/>
      <c r="Q142" s="198"/>
      <c r="R142" s="173"/>
      <c r="S142" s="130">
        <v>133</v>
      </c>
      <c r="T142" s="128"/>
      <c r="U142" s="128"/>
      <c r="V142" s="129"/>
      <c r="W142" s="129"/>
      <c r="X142" s="128">
        <f t="shared" si="35"/>
        <v>0</v>
      </c>
      <c r="Y142" s="81">
        <f t="shared" si="29"/>
        <v>0</v>
      </c>
      <c r="Z142" s="81">
        <f t="shared" si="36"/>
        <v>0</v>
      </c>
    </row>
    <row r="143" spans="1:26" ht="25.5" customHeight="1">
      <c r="A143" s="328"/>
      <c r="B143" s="328"/>
      <c r="C143" s="193" t="s">
        <v>25</v>
      </c>
      <c r="D143" s="309" t="s">
        <v>315</v>
      </c>
      <c r="E143" s="309"/>
      <c r="F143" s="194">
        <v>134</v>
      </c>
      <c r="G143" s="195">
        <v>0</v>
      </c>
      <c r="H143" s="195"/>
      <c r="I143" s="195"/>
      <c r="J143" s="196">
        <f t="shared" si="33"/>
        <v>0</v>
      </c>
      <c r="K143" s="195"/>
      <c r="L143" s="195"/>
      <c r="M143" s="195"/>
      <c r="N143" s="195"/>
      <c r="O143" s="196">
        <f t="shared" si="34"/>
        <v>0</v>
      </c>
      <c r="P143" s="197"/>
      <c r="Q143" s="198"/>
      <c r="R143" s="173"/>
      <c r="S143" s="130">
        <v>134</v>
      </c>
      <c r="T143" s="128"/>
      <c r="U143" s="128"/>
      <c r="V143" s="129"/>
      <c r="W143" s="129"/>
      <c r="X143" s="128">
        <f t="shared" si="35"/>
        <v>0</v>
      </c>
      <c r="Y143" s="81">
        <f t="shared" si="29"/>
        <v>0</v>
      </c>
      <c r="Z143" s="81">
        <f t="shared" si="36"/>
        <v>0</v>
      </c>
    </row>
    <row r="144" spans="1:26" ht="30" customHeight="1">
      <c r="A144" s="328"/>
      <c r="B144" s="328"/>
      <c r="C144" s="193"/>
      <c r="D144" s="219" t="s">
        <v>71</v>
      </c>
      <c r="E144" s="219" t="s">
        <v>149</v>
      </c>
      <c r="F144" s="194">
        <v>135</v>
      </c>
      <c r="G144" s="195"/>
      <c r="H144" s="195"/>
      <c r="I144" s="195"/>
      <c r="J144" s="196">
        <f t="shared" si="33"/>
        <v>0</v>
      </c>
      <c r="K144" s="195"/>
      <c r="L144" s="195"/>
      <c r="M144" s="195"/>
      <c r="N144" s="195"/>
      <c r="O144" s="196">
        <f t="shared" si="34"/>
        <v>0</v>
      </c>
      <c r="P144" s="197"/>
      <c r="Q144" s="198"/>
      <c r="R144" s="173"/>
      <c r="S144" s="130">
        <v>135</v>
      </c>
      <c r="T144" s="128"/>
      <c r="U144" s="128"/>
      <c r="V144" s="129"/>
      <c r="W144" s="129"/>
      <c r="X144" s="128">
        <f t="shared" si="35"/>
        <v>0</v>
      </c>
      <c r="Y144" s="81">
        <f t="shared" si="29"/>
        <v>0</v>
      </c>
      <c r="Z144" s="81">
        <f t="shared" si="36"/>
        <v>0</v>
      </c>
    </row>
    <row r="145" spans="1:26" ht="26.25" customHeight="1">
      <c r="A145" s="328"/>
      <c r="B145" s="328"/>
      <c r="C145" s="193"/>
      <c r="D145" s="219" t="s">
        <v>73</v>
      </c>
      <c r="E145" s="219" t="s">
        <v>150</v>
      </c>
      <c r="F145" s="194">
        <v>136</v>
      </c>
      <c r="G145" s="195"/>
      <c r="H145" s="195"/>
      <c r="I145" s="195"/>
      <c r="J145" s="196">
        <f t="shared" si="33"/>
        <v>0</v>
      </c>
      <c r="K145" s="195"/>
      <c r="L145" s="195"/>
      <c r="M145" s="195"/>
      <c r="N145" s="195"/>
      <c r="O145" s="196">
        <f t="shared" si="34"/>
        <v>0</v>
      </c>
      <c r="P145" s="197"/>
      <c r="Q145" s="198"/>
      <c r="R145" s="173"/>
      <c r="S145" s="130">
        <v>136</v>
      </c>
      <c r="T145" s="128"/>
      <c r="U145" s="128"/>
      <c r="V145" s="129"/>
      <c r="W145" s="129"/>
      <c r="X145" s="128">
        <f t="shared" si="35"/>
        <v>0</v>
      </c>
      <c r="Y145" s="81">
        <f t="shared" si="29"/>
        <v>0</v>
      </c>
      <c r="Z145" s="81">
        <f t="shared" si="36"/>
        <v>0</v>
      </c>
    </row>
    <row r="146" spans="1:26" ht="13.5" customHeight="1">
      <c r="A146" s="328"/>
      <c r="B146" s="328"/>
      <c r="C146" s="193" t="s">
        <v>27</v>
      </c>
      <c r="D146" s="309" t="s">
        <v>41</v>
      </c>
      <c r="E146" s="309"/>
      <c r="F146" s="194">
        <v>137</v>
      </c>
      <c r="G146" s="195"/>
      <c r="H146" s="195"/>
      <c r="I146" s="195"/>
      <c r="J146" s="196">
        <f t="shared" si="33"/>
        <v>0</v>
      </c>
      <c r="K146" s="195"/>
      <c r="L146" s="195"/>
      <c r="M146" s="195"/>
      <c r="N146" s="195"/>
      <c r="O146" s="196">
        <f t="shared" si="34"/>
        <v>0</v>
      </c>
      <c r="P146" s="197"/>
      <c r="Q146" s="198"/>
      <c r="R146" s="173"/>
      <c r="S146" s="130">
        <v>137</v>
      </c>
      <c r="T146" s="128"/>
      <c r="U146" s="128"/>
      <c r="V146" s="129"/>
      <c r="W146" s="129"/>
      <c r="X146" s="128">
        <f t="shared" si="35"/>
        <v>0</v>
      </c>
      <c r="Y146" s="81">
        <f t="shared" si="29"/>
        <v>0</v>
      </c>
      <c r="Z146" s="81">
        <f t="shared" si="36"/>
        <v>0</v>
      </c>
    </row>
    <row r="147" spans="1:26" s="216" customFormat="1" ht="45" customHeight="1">
      <c r="A147" s="193" t="s">
        <v>16</v>
      </c>
      <c r="B147" s="193"/>
      <c r="C147" s="193"/>
      <c r="D147" s="309" t="s">
        <v>374</v>
      </c>
      <c r="E147" s="309"/>
      <c r="F147" s="194">
        <v>138</v>
      </c>
      <c r="G147" s="196">
        <f>G10-G37</f>
        <v>198.84999999999945</v>
      </c>
      <c r="H147" s="196">
        <f>H10-H37</f>
        <v>326</v>
      </c>
      <c r="I147" s="196">
        <f>I10-I37</f>
        <v>326</v>
      </c>
      <c r="J147" s="196">
        <f t="shared" si="33"/>
        <v>326</v>
      </c>
      <c r="K147" s="196">
        <f>K10-K37</f>
        <v>140.12441250000006</v>
      </c>
      <c r="L147" s="196">
        <f>L10-L37</f>
        <v>198.65538749999996</v>
      </c>
      <c r="M147" s="196">
        <f>M10-M37</f>
        <v>294.7983624999997</v>
      </c>
      <c r="N147" s="196">
        <f>N10-N37</f>
        <v>363.1533374999999</v>
      </c>
      <c r="O147" s="196">
        <f t="shared" si="34"/>
        <v>363.1533374999999</v>
      </c>
      <c r="P147" s="197">
        <f>N147/J147</f>
        <v>1.113967292944785</v>
      </c>
      <c r="Q147" s="198"/>
      <c r="R147" s="210"/>
      <c r="S147" s="130">
        <v>138</v>
      </c>
      <c r="T147" s="212">
        <f>T10-T37</f>
        <v>140.12441250000006</v>
      </c>
      <c r="U147" s="212">
        <f>U10-U37</f>
        <v>51.53097500000001</v>
      </c>
      <c r="V147" s="212">
        <f>V10-V37</f>
        <v>96.14297499999998</v>
      </c>
      <c r="W147" s="212">
        <f>W10-W37</f>
        <v>75.35497500000008</v>
      </c>
      <c r="X147" s="211">
        <f t="shared" si="35"/>
        <v>363.15333750000013</v>
      </c>
      <c r="Y147" s="214">
        <f t="shared" si="29"/>
        <v>0</v>
      </c>
      <c r="Z147" s="214">
        <f t="shared" si="36"/>
        <v>0</v>
      </c>
    </row>
    <row r="148" spans="1:26" ht="15" customHeight="1">
      <c r="A148" s="248"/>
      <c r="B148" s="248"/>
      <c r="C148" s="248"/>
      <c r="D148" s="260"/>
      <c r="E148" s="260" t="s">
        <v>252</v>
      </c>
      <c r="F148" s="194">
        <v>139</v>
      </c>
      <c r="G148" s="261"/>
      <c r="H148" s="261"/>
      <c r="I148" s="261"/>
      <c r="J148" s="196">
        <f t="shared" si="33"/>
        <v>0</v>
      </c>
      <c r="K148" s="261"/>
      <c r="L148" s="261"/>
      <c r="M148" s="261"/>
      <c r="N148" s="261"/>
      <c r="O148" s="196">
        <f t="shared" si="34"/>
        <v>0</v>
      </c>
      <c r="P148" s="197"/>
      <c r="Q148" s="198"/>
      <c r="R148" s="174"/>
      <c r="S148" s="130">
        <v>139</v>
      </c>
      <c r="T148" s="128"/>
      <c r="U148" s="128"/>
      <c r="V148" s="129"/>
      <c r="W148" s="129"/>
      <c r="X148" s="128">
        <f t="shared" si="35"/>
        <v>0</v>
      </c>
      <c r="Y148" s="81">
        <f t="shared" si="29"/>
        <v>0</v>
      </c>
      <c r="Z148" s="81">
        <f t="shared" si="36"/>
        <v>0</v>
      </c>
    </row>
    <row r="149" spans="1:26" ht="15.75" customHeight="1">
      <c r="A149" s="248"/>
      <c r="B149" s="248"/>
      <c r="C149" s="248"/>
      <c r="D149" s="260"/>
      <c r="E149" s="260" t="s">
        <v>146</v>
      </c>
      <c r="F149" s="194">
        <v>140</v>
      </c>
      <c r="G149" s="261"/>
      <c r="H149" s="261"/>
      <c r="I149" s="261"/>
      <c r="J149" s="196">
        <f t="shared" si="33"/>
        <v>0</v>
      </c>
      <c r="K149" s="261"/>
      <c r="L149" s="261"/>
      <c r="M149" s="261"/>
      <c r="N149" s="261"/>
      <c r="O149" s="196">
        <f t="shared" si="34"/>
        <v>0</v>
      </c>
      <c r="P149" s="197"/>
      <c r="Q149" s="198"/>
      <c r="R149" s="174"/>
      <c r="S149" s="130">
        <v>140</v>
      </c>
      <c r="T149" s="128"/>
      <c r="U149" s="128"/>
      <c r="V149" s="129"/>
      <c r="W149" s="129"/>
      <c r="X149" s="128">
        <f t="shared" si="35"/>
        <v>0</v>
      </c>
      <c r="Y149" s="81">
        <f t="shared" si="29"/>
        <v>0</v>
      </c>
      <c r="Z149" s="81">
        <f t="shared" si="36"/>
        <v>0</v>
      </c>
    </row>
    <row r="150" spans="1:26" s="29" customFormat="1" ht="13.5" customHeight="1">
      <c r="A150" s="262" t="s">
        <v>17</v>
      </c>
      <c r="B150" s="263"/>
      <c r="C150" s="263"/>
      <c r="D150" s="308" t="s">
        <v>335</v>
      </c>
      <c r="E150" s="308"/>
      <c r="F150" s="194">
        <v>141</v>
      </c>
      <c r="G150" s="196">
        <v>30</v>
      </c>
      <c r="H150" s="265">
        <f>H147*16%</f>
        <v>52.160000000000004</v>
      </c>
      <c r="I150" s="265">
        <f>I147*16%</f>
        <v>52.160000000000004</v>
      </c>
      <c r="J150" s="196">
        <f t="shared" si="33"/>
        <v>52.160000000000004</v>
      </c>
      <c r="K150" s="265">
        <f>T150</f>
        <v>22.41990600000001</v>
      </c>
      <c r="L150" s="265">
        <f>T150+U150</f>
        <v>30.664862000000014</v>
      </c>
      <c r="M150" s="265">
        <f>T150+U150+V150</f>
        <v>46.04773800000001</v>
      </c>
      <c r="N150" s="265">
        <f>T150+U150+V150+W150</f>
        <v>58.10453400000002</v>
      </c>
      <c r="O150" s="196">
        <f t="shared" si="34"/>
        <v>58.10453400000002</v>
      </c>
      <c r="P150" s="197">
        <f>N150/J150</f>
        <v>1.1139672929447857</v>
      </c>
      <c r="Q150" s="198"/>
      <c r="R150" s="174"/>
      <c r="S150" s="130">
        <v>141</v>
      </c>
      <c r="T150" s="51">
        <f>T147*16%</f>
        <v>22.41990600000001</v>
      </c>
      <c r="U150" s="51">
        <f>U147*16%</f>
        <v>8.244956000000002</v>
      </c>
      <c r="V150" s="51">
        <f>V147*16%</f>
        <v>15.382875999999998</v>
      </c>
      <c r="W150" s="51">
        <f>W147*16%</f>
        <v>12.056796000000013</v>
      </c>
      <c r="X150" s="128">
        <f t="shared" si="35"/>
        <v>58.10453400000002</v>
      </c>
      <c r="Y150" s="81">
        <f t="shared" si="29"/>
        <v>0</v>
      </c>
      <c r="Z150" s="81">
        <f t="shared" si="36"/>
        <v>0</v>
      </c>
    </row>
    <row r="151" spans="1:26" ht="13.5" customHeight="1">
      <c r="A151" s="266" t="s">
        <v>18</v>
      </c>
      <c r="B151" s="267"/>
      <c r="C151" s="255"/>
      <c r="D151" s="334" t="s">
        <v>11</v>
      </c>
      <c r="E151" s="334"/>
      <c r="F151" s="194"/>
      <c r="G151" s="268"/>
      <c r="H151" s="268"/>
      <c r="I151" s="268"/>
      <c r="J151" s="196">
        <f t="shared" si="33"/>
        <v>0</v>
      </c>
      <c r="K151" s="269"/>
      <c r="L151" s="269"/>
      <c r="M151" s="269"/>
      <c r="N151" s="269"/>
      <c r="O151" s="196">
        <f t="shared" si="34"/>
        <v>0</v>
      </c>
      <c r="P151" s="197"/>
      <c r="Q151" s="198"/>
      <c r="R151" s="173"/>
      <c r="S151" s="130"/>
      <c r="T151" s="128"/>
      <c r="U151" s="128"/>
      <c r="V151" s="129"/>
      <c r="W151" s="129"/>
      <c r="X151" s="128">
        <f t="shared" si="35"/>
        <v>0</v>
      </c>
      <c r="Y151" s="81">
        <f t="shared" si="29"/>
        <v>0</v>
      </c>
      <c r="Z151" s="81">
        <f t="shared" si="36"/>
        <v>0</v>
      </c>
    </row>
    <row r="152" spans="1:26" ht="30.75" customHeight="1">
      <c r="A152" s="270"/>
      <c r="B152" s="267">
        <v>1</v>
      </c>
      <c r="C152" s="255"/>
      <c r="D152" s="320" t="s">
        <v>316</v>
      </c>
      <c r="E152" s="321"/>
      <c r="F152" s="194">
        <v>142</v>
      </c>
      <c r="G152" s="268">
        <f>G11</f>
        <v>3670.019</v>
      </c>
      <c r="H152" s="268">
        <f aca="true" t="shared" si="38" ref="H152:N152">H11</f>
        <v>3803</v>
      </c>
      <c r="I152" s="268">
        <f t="shared" si="38"/>
        <v>3803</v>
      </c>
      <c r="J152" s="268">
        <f t="shared" si="38"/>
        <v>3803</v>
      </c>
      <c r="K152" s="268">
        <f t="shared" si="38"/>
        <v>970</v>
      </c>
      <c r="L152" s="268">
        <f t="shared" si="38"/>
        <v>1959</v>
      </c>
      <c r="M152" s="268">
        <f t="shared" si="38"/>
        <v>2960</v>
      </c>
      <c r="N152" s="268">
        <f t="shared" si="38"/>
        <v>3965</v>
      </c>
      <c r="O152" s="196">
        <f t="shared" si="34"/>
        <v>3965</v>
      </c>
      <c r="P152" s="197">
        <f>N152/J152</f>
        <v>1.0425979489876414</v>
      </c>
      <c r="Q152" s="198"/>
      <c r="R152" s="173"/>
      <c r="S152" s="130">
        <v>142</v>
      </c>
      <c r="T152" s="128"/>
      <c r="U152" s="128"/>
      <c r="V152" s="129"/>
      <c r="W152" s="129"/>
      <c r="X152" s="128">
        <f t="shared" si="35"/>
        <v>0</v>
      </c>
      <c r="Y152" s="81"/>
      <c r="Z152" s="81">
        <f t="shared" si="36"/>
        <v>-3965</v>
      </c>
    </row>
    <row r="153" spans="1:26" ht="30" customHeight="1">
      <c r="A153" s="270"/>
      <c r="B153" s="267"/>
      <c r="C153" s="255" t="s">
        <v>24</v>
      </c>
      <c r="D153" s="309" t="s">
        <v>317</v>
      </c>
      <c r="E153" s="309"/>
      <c r="F153" s="194">
        <v>143</v>
      </c>
      <c r="G153" s="268">
        <f>G18</f>
        <v>297.957</v>
      </c>
      <c r="H153" s="268">
        <f aca="true" t="shared" si="39" ref="H153:O153">H18</f>
        <v>310</v>
      </c>
      <c r="I153" s="268">
        <f t="shared" si="39"/>
        <v>310</v>
      </c>
      <c r="J153" s="268">
        <f t="shared" si="39"/>
        <v>310</v>
      </c>
      <c r="K153" s="268">
        <f t="shared" si="39"/>
        <v>75</v>
      </c>
      <c r="L153" s="268">
        <f t="shared" si="39"/>
        <v>155</v>
      </c>
      <c r="M153" s="268">
        <f t="shared" si="39"/>
        <v>235</v>
      </c>
      <c r="N153" s="268">
        <f t="shared" si="39"/>
        <v>310</v>
      </c>
      <c r="O153" s="268">
        <f t="shared" si="39"/>
        <v>310</v>
      </c>
      <c r="P153" s="197">
        <f>N153/J153</f>
        <v>1</v>
      </c>
      <c r="Q153" s="198"/>
      <c r="R153" s="173"/>
      <c r="S153" s="130">
        <v>144</v>
      </c>
      <c r="T153" s="128"/>
      <c r="U153" s="128"/>
      <c r="V153" s="129"/>
      <c r="W153" s="129"/>
      <c r="X153" s="128">
        <f t="shared" si="35"/>
        <v>0</v>
      </c>
      <c r="Y153" s="81"/>
      <c r="Z153" s="81">
        <f t="shared" si="36"/>
        <v>-310</v>
      </c>
    </row>
    <row r="154" spans="1:26" ht="42.75" customHeight="1">
      <c r="A154" s="270"/>
      <c r="B154" s="267"/>
      <c r="C154" s="255" t="s">
        <v>25</v>
      </c>
      <c r="D154" s="320" t="s">
        <v>318</v>
      </c>
      <c r="E154" s="321"/>
      <c r="F154" s="194">
        <v>144</v>
      </c>
      <c r="G154" s="268"/>
      <c r="H154" s="268"/>
      <c r="I154" s="268"/>
      <c r="J154" s="196">
        <f t="shared" si="33"/>
        <v>0</v>
      </c>
      <c r="K154" s="269"/>
      <c r="L154" s="269"/>
      <c r="M154" s="269"/>
      <c r="N154" s="269"/>
      <c r="O154" s="196">
        <f t="shared" si="34"/>
        <v>0</v>
      </c>
      <c r="P154" s="197"/>
      <c r="Q154" s="198"/>
      <c r="R154" s="173"/>
      <c r="S154" s="130">
        <v>145</v>
      </c>
      <c r="T154" s="128"/>
      <c r="U154" s="128"/>
      <c r="V154" s="129"/>
      <c r="W154" s="129"/>
      <c r="X154" s="128">
        <f t="shared" si="35"/>
        <v>0</v>
      </c>
      <c r="Y154" s="81"/>
      <c r="Z154" s="81">
        <f t="shared" si="36"/>
        <v>0</v>
      </c>
    </row>
    <row r="155" spans="1:26" ht="42.75" customHeight="1">
      <c r="A155" s="270"/>
      <c r="B155" s="267">
        <v>2</v>
      </c>
      <c r="C155" s="255"/>
      <c r="D155" s="322" t="s">
        <v>377</v>
      </c>
      <c r="E155" s="323"/>
      <c r="F155" s="194">
        <v>145</v>
      </c>
      <c r="G155" s="268">
        <f>G38</f>
        <v>3482.3900000000003</v>
      </c>
      <c r="H155" s="268">
        <f aca="true" t="shared" si="40" ref="H155:N155">H38</f>
        <v>3489</v>
      </c>
      <c r="I155" s="268">
        <f t="shared" si="40"/>
        <v>3489</v>
      </c>
      <c r="J155" s="268">
        <f t="shared" si="40"/>
        <v>3489</v>
      </c>
      <c r="K155" s="268">
        <f t="shared" si="40"/>
        <v>832.8755874999999</v>
      </c>
      <c r="L155" s="268">
        <f t="shared" si="40"/>
        <v>1766.3446125</v>
      </c>
      <c r="M155" s="268">
        <f t="shared" si="40"/>
        <v>2674.2016375000003</v>
      </c>
      <c r="N155" s="268">
        <f t="shared" si="40"/>
        <v>3613.8466625</v>
      </c>
      <c r="O155" s="196"/>
      <c r="P155" s="197">
        <f>N155/J155</f>
        <v>1.0357829356549155</v>
      </c>
      <c r="Q155" s="198"/>
      <c r="R155" s="173"/>
      <c r="S155" s="130">
        <v>146</v>
      </c>
      <c r="T155" s="128"/>
      <c r="U155" s="128"/>
      <c r="V155" s="129"/>
      <c r="W155" s="129"/>
      <c r="X155" s="128"/>
      <c r="Y155" s="81"/>
      <c r="Z155" s="81"/>
    </row>
    <row r="156" spans="1:26" ht="69" customHeight="1">
      <c r="A156" s="270"/>
      <c r="B156" s="267"/>
      <c r="C156" s="255" t="s">
        <v>24</v>
      </c>
      <c r="D156" s="320" t="s">
        <v>375</v>
      </c>
      <c r="E156" s="321"/>
      <c r="F156" s="194">
        <v>146</v>
      </c>
      <c r="G156" s="268"/>
      <c r="H156" s="268"/>
      <c r="I156" s="268"/>
      <c r="J156" s="196"/>
      <c r="K156" s="269"/>
      <c r="L156" s="269"/>
      <c r="M156" s="269"/>
      <c r="N156" s="269"/>
      <c r="O156" s="196"/>
      <c r="P156" s="197"/>
      <c r="Q156" s="198"/>
      <c r="R156" s="173"/>
      <c r="S156" s="130">
        <v>147</v>
      </c>
      <c r="T156" s="128"/>
      <c r="U156" s="128"/>
      <c r="V156" s="129"/>
      <c r="W156" s="129"/>
      <c r="X156" s="128"/>
      <c r="Y156" s="81"/>
      <c r="Z156" s="81"/>
    </row>
    <row r="157" spans="1:26" ht="27.75" customHeight="1">
      <c r="A157" s="270"/>
      <c r="B157" s="267">
        <v>3</v>
      </c>
      <c r="C157" s="255"/>
      <c r="D157" s="318" t="s">
        <v>376</v>
      </c>
      <c r="E157" s="319"/>
      <c r="F157" s="194">
        <v>147</v>
      </c>
      <c r="G157" s="269">
        <f>G95</f>
        <v>1491.7869999999998</v>
      </c>
      <c r="H157" s="269">
        <f>H95</f>
        <v>1585</v>
      </c>
      <c r="I157" s="269">
        <f>I95</f>
        <v>1585</v>
      </c>
      <c r="J157" s="196">
        <f t="shared" si="33"/>
        <v>1585</v>
      </c>
      <c r="K157" s="269">
        <f>K95</f>
        <v>324.33</v>
      </c>
      <c r="L157" s="269">
        <f>L95</f>
        <v>711.7959999999999</v>
      </c>
      <c r="M157" s="269">
        <f>M95</f>
        <v>1090.6499999999999</v>
      </c>
      <c r="N157" s="269">
        <f>N95</f>
        <v>1513.23</v>
      </c>
      <c r="O157" s="196">
        <f t="shared" si="34"/>
        <v>1513.23</v>
      </c>
      <c r="P157" s="197">
        <f>N157/J157</f>
        <v>0.9547192429022082</v>
      </c>
      <c r="Q157" s="198"/>
      <c r="R157" s="173"/>
      <c r="S157" s="130">
        <v>148</v>
      </c>
      <c r="T157" s="128"/>
      <c r="U157" s="128"/>
      <c r="V157" s="129"/>
      <c r="W157" s="129"/>
      <c r="X157" s="128">
        <f t="shared" si="35"/>
        <v>0</v>
      </c>
      <c r="Y157" s="81">
        <f t="shared" si="29"/>
        <v>0</v>
      </c>
      <c r="Z157" s="81">
        <f t="shared" si="36"/>
        <v>-1513.23</v>
      </c>
    </row>
    <row r="158" spans="1:26" ht="64.5" customHeight="1">
      <c r="A158" s="270"/>
      <c r="B158" s="267"/>
      <c r="C158" s="255" t="s">
        <v>24</v>
      </c>
      <c r="D158" s="318" t="s">
        <v>409</v>
      </c>
      <c r="E158" s="319"/>
      <c r="F158" s="240" t="s">
        <v>378</v>
      </c>
      <c r="G158" s="269">
        <v>118</v>
      </c>
      <c r="H158" s="269">
        <v>118</v>
      </c>
      <c r="I158" s="269">
        <v>118</v>
      </c>
      <c r="J158" s="196">
        <f t="shared" si="33"/>
        <v>118</v>
      </c>
      <c r="K158" s="269">
        <f>T158</f>
        <v>0</v>
      </c>
      <c r="L158" s="269">
        <f>T158+U158</f>
        <v>0</v>
      </c>
      <c r="M158" s="269">
        <f>T158+U158+V158</f>
        <v>0</v>
      </c>
      <c r="N158" s="269">
        <f>T158+U158+V158+W158</f>
        <v>0</v>
      </c>
      <c r="O158" s="196">
        <f t="shared" si="34"/>
        <v>0</v>
      </c>
      <c r="P158" s="197">
        <f>N158/J158</f>
        <v>0</v>
      </c>
      <c r="Q158" s="198"/>
      <c r="R158" s="173"/>
      <c r="S158" s="130" t="str">
        <f aca="true" t="shared" si="41" ref="S158:S181">F158</f>
        <v>147 a)</v>
      </c>
      <c r="T158" s="128"/>
      <c r="U158" s="128"/>
      <c r="V158" s="129"/>
      <c r="W158" s="129"/>
      <c r="X158" s="128">
        <f t="shared" si="35"/>
        <v>0</v>
      </c>
      <c r="Y158" s="81"/>
      <c r="Z158" s="81">
        <f t="shared" si="36"/>
        <v>0</v>
      </c>
    </row>
    <row r="159" spans="1:26" s="208" customFormat="1" ht="15" customHeight="1">
      <c r="A159" s="270"/>
      <c r="B159" s="267"/>
      <c r="C159" s="255" t="s">
        <v>25</v>
      </c>
      <c r="D159" s="331" t="s">
        <v>410</v>
      </c>
      <c r="E159" s="332"/>
      <c r="F159" s="240" t="s">
        <v>379</v>
      </c>
      <c r="G159" s="269"/>
      <c r="H159" s="269"/>
      <c r="I159" s="269"/>
      <c r="J159" s="196">
        <f t="shared" si="33"/>
        <v>0</v>
      </c>
      <c r="K159" s="269"/>
      <c r="L159" s="269"/>
      <c r="M159" s="269"/>
      <c r="N159" s="269"/>
      <c r="O159" s="196">
        <f t="shared" si="34"/>
        <v>0</v>
      </c>
      <c r="P159" s="197"/>
      <c r="Q159" s="198"/>
      <c r="R159" s="204"/>
      <c r="S159" s="205" t="str">
        <f t="shared" si="41"/>
        <v>147 b)</v>
      </c>
      <c r="T159" s="206"/>
      <c r="U159" s="206"/>
      <c r="V159" s="207"/>
      <c r="W159" s="207"/>
      <c r="X159" s="206">
        <f t="shared" si="35"/>
        <v>0</v>
      </c>
      <c r="Y159" s="209"/>
      <c r="Z159" s="209">
        <f t="shared" si="36"/>
        <v>0</v>
      </c>
    </row>
    <row r="160" spans="1:26" s="208" customFormat="1" ht="15" customHeight="1">
      <c r="A160" s="270"/>
      <c r="B160" s="267"/>
      <c r="C160" s="255" t="s">
        <v>27</v>
      </c>
      <c r="D160" s="331"/>
      <c r="E160" s="332"/>
      <c r="F160" s="240" t="s">
        <v>380</v>
      </c>
      <c r="G160" s="269"/>
      <c r="H160" s="269"/>
      <c r="I160" s="269"/>
      <c r="J160" s="196">
        <f t="shared" si="33"/>
        <v>0</v>
      </c>
      <c r="K160" s="269"/>
      <c r="L160" s="269"/>
      <c r="M160" s="269"/>
      <c r="N160" s="269"/>
      <c r="O160" s="196">
        <f t="shared" si="34"/>
        <v>0</v>
      </c>
      <c r="P160" s="197"/>
      <c r="Q160" s="198"/>
      <c r="R160" s="204"/>
      <c r="S160" s="205" t="str">
        <f t="shared" si="41"/>
        <v>147 c)</v>
      </c>
      <c r="T160" s="206"/>
      <c r="U160" s="206"/>
      <c r="V160" s="207"/>
      <c r="W160" s="207"/>
      <c r="X160" s="206">
        <f t="shared" si="35"/>
        <v>0</v>
      </c>
      <c r="Y160" s="209"/>
      <c r="Z160" s="209">
        <f t="shared" si="36"/>
        <v>0</v>
      </c>
    </row>
    <row r="161" spans="1:26" ht="28.5" customHeight="1">
      <c r="A161" s="335"/>
      <c r="B161" s="271">
        <v>4</v>
      </c>
      <c r="C161" s="193"/>
      <c r="D161" s="309" t="s">
        <v>98</v>
      </c>
      <c r="E161" s="309"/>
      <c r="F161" s="194">
        <v>148</v>
      </c>
      <c r="G161" s="195">
        <v>31</v>
      </c>
      <c r="H161" s="195">
        <v>28</v>
      </c>
      <c r="I161" s="195">
        <f>H161</f>
        <v>28</v>
      </c>
      <c r="J161" s="196">
        <f t="shared" si="33"/>
        <v>28</v>
      </c>
      <c r="K161" s="195">
        <v>28</v>
      </c>
      <c r="L161" s="195">
        <v>28</v>
      </c>
      <c r="M161" s="195">
        <v>28</v>
      </c>
      <c r="N161" s="195">
        <v>27</v>
      </c>
      <c r="O161" s="195">
        <v>28</v>
      </c>
      <c r="P161" s="197">
        <f aca="true" t="shared" si="42" ref="P161:P167">N161/J161</f>
        <v>0.9642857142857143</v>
      </c>
      <c r="Q161" s="198"/>
      <c r="R161" s="173"/>
      <c r="S161" s="130">
        <f t="shared" si="41"/>
        <v>148</v>
      </c>
      <c r="T161" s="128"/>
      <c r="U161" s="128"/>
      <c r="V161" s="129"/>
      <c r="W161" s="129"/>
      <c r="X161" s="128">
        <f t="shared" si="35"/>
        <v>0</v>
      </c>
      <c r="Z161" s="81">
        <f t="shared" si="36"/>
        <v>-27</v>
      </c>
    </row>
    <row r="162" spans="1:26" ht="12.75" customHeight="1">
      <c r="A162" s="335"/>
      <c r="B162" s="271">
        <v>5</v>
      </c>
      <c r="C162" s="193"/>
      <c r="D162" s="309" t="s">
        <v>117</v>
      </c>
      <c r="E162" s="309"/>
      <c r="F162" s="194">
        <v>149</v>
      </c>
      <c r="G162" s="195">
        <v>31</v>
      </c>
      <c r="H162" s="195">
        <v>28</v>
      </c>
      <c r="I162" s="195">
        <f>H162</f>
        <v>28</v>
      </c>
      <c r="J162" s="196">
        <f t="shared" si="33"/>
        <v>28</v>
      </c>
      <c r="K162" s="195">
        <v>28</v>
      </c>
      <c r="L162" s="195">
        <v>28</v>
      </c>
      <c r="M162" s="195">
        <v>28</v>
      </c>
      <c r="N162" s="195">
        <v>27</v>
      </c>
      <c r="O162" s="195">
        <v>28</v>
      </c>
      <c r="P162" s="197">
        <f t="shared" si="42"/>
        <v>0.9642857142857143</v>
      </c>
      <c r="Q162" s="198"/>
      <c r="R162" s="173"/>
      <c r="S162" s="130">
        <f t="shared" si="41"/>
        <v>149</v>
      </c>
      <c r="T162" s="128"/>
      <c r="U162" s="128"/>
      <c r="V162" s="129"/>
      <c r="W162" s="129"/>
      <c r="X162" s="128">
        <f t="shared" si="35"/>
        <v>0</v>
      </c>
      <c r="Z162" s="81">
        <f t="shared" si="36"/>
        <v>-27</v>
      </c>
    </row>
    <row r="163" spans="1:26" s="216" customFormat="1" ht="57" customHeight="1">
      <c r="A163" s="335"/>
      <c r="B163" s="271">
        <v>6</v>
      </c>
      <c r="C163" s="193" t="s">
        <v>24</v>
      </c>
      <c r="D163" s="320" t="s">
        <v>381</v>
      </c>
      <c r="E163" s="321"/>
      <c r="F163" s="194">
        <v>150</v>
      </c>
      <c r="G163" s="195">
        <f>G157/G162/12*1000</f>
        <v>4010.180107526881</v>
      </c>
      <c r="H163" s="195">
        <f aca="true" t="shared" si="43" ref="H163:O163">H157/H162/12*1000</f>
        <v>4717.261904761905</v>
      </c>
      <c r="I163" s="195">
        <f t="shared" si="43"/>
        <v>4717.261904761905</v>
      </c>
      <c r="J163" s="195">
        <f t="shared" si="43"/>
        <v>4717.261904761905</v>
      </c>
      <c r="K163" s="195"/>
      <c r="L163" s="195"/>
      <c r="M163" s="195"/>
      <c r="N163" s="195">
        <f t="shared" si="43"/>
        <v>4670.4629629629635</v>
      </c>
      <c r="O163" s="195">
        <f t="shared" si="43"/>
        <v>4503.660714285714</v>
      </c>
      <c r="P163" s="197">
        <f t="shared" si="42"/>
        <v>0.9900792148615494</v>
      </c>
      <c r="Q163" s="198"/>
      <c r="R163" s="217"/>
      <c r="S163" s="215">
        <f t="shared" si="41"/>
        <v>150</v>
      </c>
      <c r="T163" s="211"/>
      <c r="U163" s="211"/>
      <c r="V163" s="218"/>
      <c r="W163" s="218"/>
      <c r="X163" s="211">
        <f t="shared" si="35"/>
        <v>0</v>
      </c>
      <c r="Z163" s="214">
        <f t="shared" si="36"/>
        <v>-4670.4629629629635</v>
      </c>
    </row>
    <row r="164" spans="1:26" ht="66.75" customHeight="1">
      <c r="A164" s="335"/>
      <c r="B164" s="271"/>
      <c r="C164" s="193" t="s">
        <v>251</v>
      </c>
      <c r="D164" s="309" t="s">
        <v>382</v>
      </c>
      <c r="E164" s="309"/>
      <c r="F164" s="194">
        <v>151</v>
      </c>
      <c r="G164" s="195">
        <f>(G157-G101-G106)/G162/12*1000</f>
        <v>3907.927419354838</v>
      </c>
      <c r="H164" s="195">
        <f aca="true" t="shared" si="44" ref="H164:N164">(H157-H101-H106)/H162/12*1000</f>
        <v>4642.857142857143</v>
      </c>
      <c r="I164" s="195">
        <f t="shared" si="44"/>
        <v>4642.857142857143</v>
      </c>
      <c r="J164" s="195">
        <f t="shared" si="44"/>
        <v>4642.857142857143</v>
      </c>
      <c r="K164" s="195"/>
      <c r="L164" s="195"/>
      <c r="M164" s="195"/>
      <c r="N164" s="195">
        <f t="shared" si="44"/>
        <v>4547.006172839507</v>
      </c>
      <c r="O164" s="196">
        <f t="shared" si="34"/>
        <v>4547.006172839507</v>
      </c>
      <c r="P164" s="197">
        <f t="shared" si="42"/>
        <v>0.979355175688509</v>
      </c>
      <c r="Q164" s="198"/>
      <c r="R164" s="173"/>
      <c r="S164" s="130">
        <f t="shared" si="41"/>
        <v>151</v>
      </c>
      <c r="T164" s="128"/>
      <c r="U164" s="128"/>
      <c r="V164" s="129"/>
      <c r="W164" s="129"/>
      <c r="X164" s="128">
        <f t="shared" si="35"/>
        <v>0</v>
      </c>
      <c r="Z164" s="81">
        <f t="shared" si="36"/>
        <v>-4547.006172839507</v>
      </c>
    </row>
    <row r="165" spans="1:26" ht="66.75" customHeight="1">
      <c r="A165" s="335"/>
      <c r="B165" s="271"/>
      <c r="C165" s="193" t="s">
        <v>27</v>
      </c>
      <c r="D165" s="309" t="s">
        <v>383</v>
      </c>
      <c r="E165" s="309"/>
      <c r="F165" s="194">
        <v>152</v>
      </c>
      <c r="G165" s="195"/>
      <c r="H165" s="195"/>
      <c r="I165" s="195"/>
      <c r="J165" s="196"/>
      <c r="K165" s="272"/>
      <c r="L165" s="272"/>
      <c r="M165" s="272"/>
      <c r="N165" s="195"/>
      <c r="O165" s="196"/>
      <c r="P165" s="197"/>
      <c r="Q165" s="198"/>
      <c r="R165" s="173"/>
      <c r="S165" s="130">
        <f t="shared" si="41"/>
        <v>152</v>
      </c>
      <c r="T165" s="128"/>
      <c r="U165" s="128"/>
      <c r="V165" s="129"/>
      <c r="W165" s="129"/>
      <c r="X165" s="128"/>
      <c r="Z165" s="81"/>
    </row>
    <row r="166" spans="1:26" s="216" customFormat="1" ht="57" customHeight="1">
      <c r="A166" s="335"/>
      <c r="B166" s="271">
        <v>7</v>
      </c>
      <c r="C166" s="193" t="s">
        <v>24</v>
      </c>
      <c r="D166" s="309" t="s">
        <v>384</v>
      </c>
      <c r="E166" s="309"/>
      <c r="F166" s="194">
        <v>153</v>
      </c>
      <c r="G166" s="195">
        <f>G11/G162</f>
        <v>118.38770967741935</v>
      </c>
      <c r="H166" s="195">
        <f>H11/H162</f>
        <v>135.82142857142858</v>
      </c>
      <c r="I166" s="195">
        <f>I11/I162</f>
        <v>135.82142857142858</v>
      </c>
      <c r="J166" s="196">
        <f t="shared" si="33"/>
        <v>135.82142857142858</v>
      </c>
      <c r="K166" s="272" t="s">
        <v>321</v>
      </c>
      <c r="L166" s="272" t="s">
        <v>321</v>
      </c>
      <c r="M166" s="272" t="s">
        <v>321</v>
      </c>
      <c r="N166" s="195">
        <f>N11/N162</f>
        <v>146.85185185185185</v>
      </c>
      <c r="O166" s="196">
        <f t="shared" si="34"/>
        <v>146.85185185185185</v>
      </c>
      <c r="P166" s="197">
        <f t="shared" si="42"/>
        <v>1.0812126878390353</v>
      </c>
      <c r="Q166" s="198"/>
      <c r="R166" s="217"/>
      <c r="S166" s="215">
        <f t="shared" si="41"/>
        <v>153</v>
      </c>
      <c r="T166" s="211"/>
      <c r="U166" s="211"/>
      <c r="V166" s="218"/>
      <c r="W166" s="218"/>
      <c r="X166" s="211">
        <f t="shared" si="35"/>
        <v>0</v>
      </c>
      <c r="Z166" s="214">
        <f t="shared" si="36"/>
        <v>-146.85185185185185</v>
      </c>
    </row>
    <row r="167" spans="1:26" ht="57" customHeight="1">
      <c r="A167" s="335"/>
      <c r="B167" s="271"/>
      <c r="C167" s="193" t="s">
        <v>25</v>
      </c>
      <c r="D167" s="309" t="s">
        <v>319</v>
      </c>
      <c r="E167" s="309"/>
      <c r="F167" s="194">
        <v>154</v>
      </c>
      <c r="G167" s="195"/>
      <c r="H167" s="195">
        <v>123.09677419354838</v>
      </c>
      <c r="I167" s="195"/>
      <c r="J167" s="195">
        <v>123</v>
      </c>
      <c r="K167" s="272" t="s">
        <v>321</v>
      </c>
      <c r="L167" s="272" t="s">
        <v>321</v>
      </c>
      <c r="M167" s="272" t="s">
        <v>321</v>
      </c>
      <c r="N167" s="195">
        <f>(N11-N19)/N162</f>
        <v>135.37037037037038</v>
      </c>
      <c r="O167" s="196">
        <f t="shared" si="34"/>
        <v>135.37037037037038</v>
      </c>
      <c r="P167" s="197">
        <f t="shared" si="42"/>
        <v>1.1005721168322795</v>
      </c>
      <c r="Q167" s="198"/>
      <c r="R167" s="173"/>
      <c r="S167" s="130">
        <f t="shared" si="41"/>
        <v>154</v>
      </c>
      <c r="T167" s="128"/>
      <c r="U167" s="128"/>
      <c r="V167" s="129"/>
      <c r="W167" s="129"/>
      <c r="X167" s="128">
        <f t="shared" si="35"/>
        <v>0</v>
      </c>
      <c r="Z167" s="81">
        <f t="shared" si="36"/>
        <v>-135.37037037037038</v>
      </c>
    </row>
    <row r="168" spans="1:26" ht="58.5" customHeight="1">
      <c r="A168" s="335"/>
      <c r="B168" s="271"/>
      <c r="C168" s="193" t="s">
        <v>27</v>
      </c>
      <c r="D168" s="309" t="s">
        <v>385</v>
      </c>
      <c r="E168" s="309"/>
      <c r="F168" s="194">
        <v>155</v>
      </c>
      <c r="G168" s="195"/>
      <c r="H168" s="195"/>
      <c r="I168" s="195"/>
      <c r="J168" s="196">
        <f t="shared" si="33"/>
        <v>0</v>
      </c>
      <c r="K168" s="195"/>
      <c r="L168" s="195"/>
      <c r="M168" s="195"/>
      <c r="N168" s="195"/>
      <c r="O168" s="196">
        <f t="shared" si="34"/>
        <v>0</v>
      </c>
      <c r="P168" s="197"/>
      <c r="Q168" s="198"/>
      <c r="S168" s="130">
        <f t="shared" si="41"/>
        <v>155</v>
      </c>
      <c r="T168" s="128"/>
      <c r="U168" s="128"/>
      <c r="V168" s="129"/>
      <c r="W168" s="129"/>
      <c r="X168" s="128">
        <f t="shared" si="35"/>
        <v>0</v>
      </c>
      <c r="Z168" s="81">
        <f t="shared" si="36"/>
        <v>0</v>
      </c>
    </row>
    <row r="169" spans="1:26" ht="28.5" customHeight="1">
      <c r="A169" s="335"/>
      <c r="B169" s="271"/>
      <c r="C169" s="193" t="s">
        <v>118</v>
      </c>
      <c r="D169" s="320" t="s">
        <v>272</v>
      </c>
      <c r="E169" s="321"/>
      <c r="F169" s="194">
        <v>156</v>
      </c>
      <c r="G169" s="195"/>
      <c r="H169" s="195"/>
      <c r="I169" s="195"/>
      <c r="J169" s="196">
        <f t="shared" si="33"/>
        <v>0</v>
      </c>
      <c r="K169" s="195"/>
      <c r="L169" s="195"/>
      <c r="M169" s="195"/>
      <c r="N169" s="195"/>
      <c r="O169" s="196">
        <f t="shared" si="34"/>
        <v>0</v>
      </c>
      <c r="P169" s="197"/>
      <c r="Q169" s="198"/>
      <c r="S169" s="130">
        <f t="shared" si="41"/>
        <v>156</v>
      </c>
      <c r="T169" s="128"/>
      <c r="U169" s="128"/>
      <c r="V169" s="129"/>
      <c r="W169" s="129"/>
      <c r="X169" s="128">
        <f t="shared" si="35"/>
        <v>0</v>
      </c>
      <c r="Z169" s="81">
        <f t="shared" si="36"/>
        <v>0</v>
      </c>
    </row>
    <row r="170" spans="1:26" ht="30" customHeight="1">
      <c r="A170" s="335"/>
      <c r="B170" s="271"/>
      <c r="C170" s="193"/>
      <c r="D170" s="219"/>
      <c r="E170" s="219" t="s">
        <v>253</v>
      </c>
      <c r="F170" s="194">
        <v>157</v>
      </c>
      <c r="G170" s="195"/>
      <c r="H170" s="195"/>
      <c r="I170" s="195"/>
      <c r="J170" s="196">
        <f t="shared" si="33"/>
        <v>0</v>
      </c>
      <c r="K170" s="195"/>
      <c r="L170" s="195"/>
      <c r="M170" s="195"/>
      <c r="N170" s="195"/>
      <c r="O170" s="196">
        <f t="shared" si="34"/>
        <v>0</v>
      </c>
      <c r="P170" s="197"/>
      <c r="Q170" s="198"/>
      <c r="S170" s="130">
        <f t="shared" si="41"/>
        <v>157</v>
      </c>
      <c r="T170" s="128"/>
      <c r="U170" s="128"/>
      <c r="V170" s="129"/>
      <c r="W170" s="129"/>
      <c r="X170" s="128">
        <f t="shared" si="35"/>
        <v>0</v>
      </c>
      <c r="Z170" s="81">
        <f t="shared" si="36"/>
        <v>0</v>
      </c>
    </row>
    <row r="171" spans="1:26" ht="15" customHeight="1">
      <c r="A171" s="335"/>
      <c r="B171" s="271"/>
      <c r="C171" s="193"/>
      <c r="D171" s="219"/>
      <c r="E171" s="219" t="s">
        <v>265</v>
      </c>
      <c r="F171" s="194">
        <v>158</v>
      </c>
      <c r="G171" s="195"/>
      <c r="H171" s="195"/>
      <c r="I171" s="195"/>
      <c r="J171" s="196">
        <f t="shared" si="33"/>
        <v>0</v>
      </c>
      <c r="K171" s="195"/>
      <c r="L171" s="195"/>
      <c r="M171" s="195"/>
      <c r="N171" s="195"/>
      <c r="O171" s="196">
        <f t="shared" si="34"/>
        <v>0</v>
      </c>
      <c r="P171" s="197"/>
      <c r="Q171" s="198"/>
      <c r="S171" s="130">
        <f t="shared" si="41"/>
        <v>158</v>
      </c>
      <c r="T171" s="128"/>
      <c r="U171" s="128"/>
      <c r="V171" s="129"/>
      <c r="W171" s="129"/>
      <c r="X171" s="128">
        <f t="shared" si="35"/>
        <v>0</v>
      </c>
      <c r="Z171" s="81">
        <f t="shared" si="36"/>
        <v>0</v>
      </c>
    </row>
    <row r="172" spans="1:26" ht="15" customHeight="1">
      <c r="A172" s="335"/>
      <c r="B172" s="271"/>
      <c r="C172" s="193"/>
      <c r="D172" s="219"/>
      <c r="E172" s="219" t="s">
        <v>273</v>
      </c>
      <c r="F172" s="194">
        <v>159</v>
      </c>
      <c r="G172" s="195"/>
      <c r="H172" s="195"/>
      <c r="I172" s="195"/>
      <c r="J172" s="196">
        <f t="shared" si="33"/>
        <v>0</v>
      </c>
      <c r="K172" s="195"/>
      <c r="L172" s="195"/>
      <c r="M172" s="195"/>
      <c r="N172" s="195"/>
      <c r="O172" s="196">
        <f t="shared" si="34"/>
        <v>0</v>
      </c>
      <c r="P172" s="197"/>
      <c r="Q172" s="198"/>
      <c r="S172" s="130">
        <f t="shared" si="41"/>
        <v>159</v>
      </c>
      <c r="T172" s="128"/>
      <c r="U172" s="128"/>
      <c r="V172" s="129"/>
      <c r="W172" s="129"/>
      <c r="X172" s="128">
        <f t="shared" si="35"/>
        <v>0</v>
      </c>
      <c r="Z172" s="81">
        <f t="shared" si="36"/>
        <v>0</v>
      </c>
    </row>
    <row r="173" spans="1:26" ht="26.25" customHeight="1">
      <c r="A173" s="335"/>
      <c r="B173" s="271"/>
      <c r="C173" s="193"/>
      <c r="D173" s="219"/>
      <c r="E173" s="219" t="s">
        <v>386</v>
      </c>
      <c r="F173" s="194">
        <v>160</v>
      </c>
      <c r="G173" s="195"/>
      <c r="H173" s="195"/>
      <c r="I173" s="195"/>
      <c r="J173" s="196">
        <f t="shared" si="33"/>
        <v>0</v>
      </c>
      <c r="K173" s="195"/>
      <c r="L173" s="195"/>
      <c r="M173" s="195"/>
      <c r="N173" s="195"/>
      <c r="O173" s="196">
        <f t="shared" si="34"/>
        <v>0</v>
      </c>
      <c r="P173" s="197"/>
      <c r="Q173" s="198"/>
      <c r="S173" s="130">
        <f t="shared" si="41"/>
        <v>160</v>
      </c>
      <c r="T173" s="128"/>
      <c r="U173" s="128"/>
      <c r="V173" s="129"/>
      <c r="W173" s="129"/>
      <c r="X173" s="128">
        <f t="shared" si="35"/>
        <v>0</v>
      </c>
      <c r="Z173" s="81">
        <f t="shared" si="36"/>
        <v>0</v>
      </c>
    </row>
    <row r="174" spans="1:26" ht="15.75" customHeight="1">
      <c r="A174" s="249"/>
      <c r="B174" s="271">
        <v>8</v>
      </c>
      <c r="C174" s="193"/>
      <c r="D174" s="308" t="s">
        <v>237</v>
      </c>
      <c r="E174" s="308"/>
      <c r="F174" s="194">
        <v>161</v>
      </c>
      <c r="G174" s="195"/>
      <c r="H174" s="195"/>
      <c r="I174" s="195"/>
      <c r="J174" s="196">
        <f t="shared" si="33"/>
        <v>0</v>
      </c>
      <c r="K174" s="195"/>
      <c r="L174" s="195"/>
      <c r="M174" s="195"/>
      <c r="N174" s="195"/>
      <c r="O174" s="196">
        <f t="shared" si="34"/>
        <v>0</v>
      </c>
      <c r="P174" s="197"/>
      <c r="Q174" s="198"/>
      <c r="S174" s="130">
        <f t="shared" si="41"/>
        <v>161</v>
      </c>
      <c r="T174" s="128"/>
      <c r="U174" s="128"/>
      <c r="V174" s="129"/>
      <c r="W174" s="129"/>
      <c r="X174" s="128">
        <f t="shared" si="35"/>
        <v>0</v>
      </c>
      <c r="Z174" s="81">
        <f t="shared" si="36"/>
        <v>0</v>
      </c>
    </row>
    <row r="175" spans="1:26" ht="15" customHeight="1">
      <c r="A175" s="249"/>
      <c r="B175" s="271">
        <v>9</v>
      </c>
      <c r="C175" s="193"/>
      <c r="D175" s="308" t="s">
        <v>259</v>
      </c>
      <c r="E175" s="308"/>
      <c r="F175" s="194">
        <v>162</v>
      </c>
      <c r="G175" s="195">
        <v>992</v>
      </c>
      <c r="H175" s="195">
        <v>992</v>
      </c>
      <c r="I175" s="195">
        <v>992</v>
      </c>
      <c r="J175" s="196">
        <f t="shared" si="33"/>
        <v>992</v>
      </c>
      <c r="K175" s="195"/>
      <c r="L175" s="195"/>
      <c r="M175" s="195"/>
      <c r="N175" s="195">
        <v>992</v>
      </c>
      <c r="O175" s="196">
        <f t="shared" si="34"/>
        <v>992</v>
      </c>
      <c r="P175" s="197">
        <f>N175/J175</f>
        <v>1</v>
      </c>
      <c r="Q175" s="198"/>
      <c r="R175" s="173"/>
      <c r="S175" s="130">
        <f t="shared" si="41"/>
        <v>162</v>
      </c>
      <c r="T175" s="128"/>
      <c r="U175" s="128"/>
      <c r="V175" s="129"/>
      <c r="W175" s="129"/>
      <c r="X175" s="128">
        <f t="shared" si="35"/>
        <v>0</v>
      </c>
      <c r="Z175" s="81">
        <f t="shared" si="36"/>
        <v>-992</v>
      </c>
    </row>
    <row r="176" spans="1:27" ht="27" customHeight="1">
      <c r="A176" s="248"/>
      <c r="B176" s="271"/>
      <c r="C176" s="193"/>
      <c r="D176" s="264"/>
      <c r="E176" s="247" t="s">
        <v>260</v>
      </c>
      <c r="F176" s="194">
        <v>163</v>
      </c>
      <c r="G176" s="195"/>
      <c r="H176" s="195"/>
      <c r="I176" s="195"/>
      <c r="J176" s="196">
        <f t="shared" si="33"/>
        <v>0</v>
      </c>
      <c r="K176" s="195"/>
      <c r="L176" s="195"/>
      <c r="M176" s="195"/>
      <c r="N176" s="195"/>
      <c r="O176" s="196">
        <f t="shared" si="34"/>
        <v>0</v>
      </c>
      <c r="P176" s="197"/>
      <c r="Q176" s="198"/>
      <c r="S176" s="130">
        <f t="shared" si="41"/>
        <v>163</v>
      </c>
      <c r="T176" s="128"/>
      <c r="U176" s="128"/>
      <c r="V176" s="129"/>
      <c r="W176" s="129"/>
      <c r="X176" s="128">
        <f t="shared" si="35"/>
        <v>0</v>
      </c>
      <c r="Z176" s="81">
        <f t="shared" si="36"/>
        <v>0</v>
      </c>
      <c r="AA176" s="127"/>
    </row>
    <row r="177" spans="1:26" ht="29.25" customHeight="1">
      <c r="A177" s="249"/>
      <c r="B177" s="271"/>
      <c r="C177" s="193"/>
      <c r="D177" s="264"/>
      <c r="E177" s="247" t="s">
        <v>261</v>
      </c>
      <c r="F177" s="194">
        <v>164</v>
      </c>
      <c r="G177" s="195">
        <v>992</v>
      </c>
      <c r="H177" s="195">
        <v>992</v>
      </c>
      <c r="I177" s="195">
        <v>992</v>
      </c>
      <c r="J177" s="196">
        <f t="shared" si="33"/>
        <v>992</v>
      </c>
      <c r="K177" s="195"/>
      <c r="L177" s="195"/>
      <c r="M177" s="195"/>
      <c r="N177" s="195">
        <v>992</v>
      </c>
      <c r="O177" s="196">
        <f t="shared" si="34"/>
        <v>992</v>
      </c>
      <c r="P177" s="197">
        <f>N177/J177</f>
        <v>1</v>
      </c>
      <c r="Q177" s="198"/>
      <c r="R177" s="173"/>
      <c r="S177" s="130">
        <f t="shared" si="41"/>
        <v>164</v>
      </c>
      <c r="T177" s="128"/>
      <c r="U177" s="128"/>
      <c r="V177" s="129"/>
      <c r="W177" s="129"/>
      <c r="X177" s="128">
        <f t="shared" si="35"/>
        <v>0</v>
      </c>
      <c r="Z177" s="81">
        <f t="shared" si="36"/>
        <v>-992</v>
      </c>
    </row>
    <row r="178" spans="1:26" ht="15" customHeight="1">
      <c r="A178" s="249"/>
      <c r="B178" s="271"/>
      <c r="C178" s="193"/>
      <c r="D178" s="264"/>
      <c r="E178" s="264" t="s">
        <v>263</v>
      </c>
      <c r="F178" s="194">
        <v>165</v>
      </c>
      <c r="G178" s="195"/>
      <c r="H178" s="195"/>
      <c r="I178" s="195"/>
      <c r="J178" s="196">
        <f t="shared" si="33"/>
        <v>0</v>
      </c>
      <c r="K178" s="195"/>
      <c r="L178" s="195"/>
      <c r="M178" s="195"/>
      <c r="N178" s="195"/>
      <c r="O178" s="196">
        <f t="shared" si="34"/>
        <v>0</v>
      </c>
      <c r="P178" s="197"/>
      <c r="Q178" s="273"/>
      <c r="S178" s="130">
        <f t="shared" si="41"/>
        <v>165</v>
      </c>
      <c r="T178" s="129"/>
      <c r="U178" s="128"/>
      <c r="V178" s="129"/>
      <c r="W178" s="129"/>
      <c r="X178" s="128">
        <f t="shared" si="35"/>
        <v>0</v>
      </c>
      <c r="Z178" s="81">
        <f t="shared" si="36"/>
        <v>0</v>
      </c>
    </row>
    <row r="179" spans="1:26" ht="15" customHeight="1">
      <c r="A179" s="249"/>
      <c r="B179" s="271"/>
      <c r="C179" s="193"/>
      <c r="D179" s="264"/>
      <c r="E179" s="264" t="s">
        <v>264</v>
      </c>
      <c r="F179" s="194">
        <v>166</v>
      </c>
      <c r="G179" s="195"/>
      <c r="H179" s="195"/>
      <c r="I179" s="195"/>
      <c r="J179" s="196">
        <f t="shared" si="33"/>
        <v>0</v>
      </c>
      <c r="K179" s="195"/>
      <c r="L179" s="195"/>
      <c r="M179" s="195"/>
      <c r="N179" s="195"/>
      <c r="O179" s="196">
        <f t="shared" si="34"/>
        <v>0</v>
      </c>
      <c r="P179" s="197"/>
      <c r="Q179" s="273"/>
      <c r="S179" s="130">
        <f t="shared" si="41"/>
        <v>166</v>
      </c>
      <c r="T179" s="129"/>
      <c r="U179" s="128"/>
      <c r="V179" s="129"/>
      <c r="W179" s="129"/>
      <c r="X179" s="128">
        <f t="shared" si="35"/>
        <v>0</v>
      </c>
      <c r="Z179" s="81">
        <f t="shared" si="36"/>
        <v>0</v>
      </c>
    </row>
    <row r="180" spans="1:26" ht="15" customHeight="1">
      <c r="A180" s="249"/>
      <c r="B180" s="271"/>
      <c r="C180" s="193"/>
      <c r="D180" s="264"/>
      <c r="E180" s="264" t="s">
        <v>267</v>
      </c>
      <c r="F180" s="194">
        <v>167</v>
      </c>
      <c r="G180" s="195"/>
      <c r="H180" s="195"/>
      <c r="I180" s="195"/>
      <c r="J180" s="196">
        <f t="shared" si="33"/>
        <v>0</v>
      </c>
      <c r="K180" s="195"/>
      <c r="L180" s="195"/>
      <c r="M180" s="195"/>
      <c r="N180" s="195"/>
      <c r="O180" s="196">
        <f t="shared" si="34"/>
        <v>0</v>
      </c>
      <c r="P180" s="197"/>
      <c r="Q180" s="273"/>
      <c r="S180" s="130">
        <f t="shared" si="41"/>
        <v>167</v>
      </c>
      <c r="T180" s="129"/>
      <c r="U180" s="128"/>
      <c r="V180" s="129"/>
      <c r="W180" s="129"/>
      <c r="X180" s="128">
        <f t="shared" si="35"/>
        <v>0</v>
      </c>
      <c r="Z180" s="81">
        <f t="shared" si="36"/>
        <v>0</v>
      </c>
    </row>
    <row r="181" spans="1:26" ht="29.25" customHeight="1">
      <c r="A181" s="255"/>
      <c r="B181" s="271">
        <v>10</v>
      </c>
      <c r="C181" s="193"/>
      <c r="D181" s="312" t="s">
        <v>291</v>
      </c>
      <c r="E181" s="313"/>
      <c r="F181" s="194">
        <v>168</v>
      </c>
      <c r="G181" s="195"/>
      <c r="H181" s="195"/>
      <c r="I181" s="195"/>
      <c r="J181" s="196">
        <f t="shared" si="33"/>
        <v>0</v>
      </c>
      <c r="K181" s="195"/>
      <c r="L181" s="195"/>
      <c r="M181" s="195"/>
      <c r="N181" s="195"/>
      <c r="O181" s="196">
        <f t="shared" si="34"/>
        <v>0</v>
      </c>
      <c r="P181" s="197"/>
      <c r="Q181" s="273"/>
      <c r="S181" s="130">
        <f t="shared" si="41"/>
        <v>168</v>
      </c>
      <c r="T181" s="128"/>
      <c r="U181" s="128"/>
      <c r="V181" s="129"/>
      <c r="W181" s="129"/>
      <c r="X181" s="128">
        <f t="shared" si="35"/>
        <v>0</v>
      </c>
      <c r="Z181" s="81">
        <f t="shared" si="36"/>
        <v>0</v>
      </c>
    </row>
    <row r="182" spans="1:26" ht="29.25" customHeight="1">
      <c r="A182" s="248"/>
      <c r="B182" s="193">
        <v>11</v>
      </c>
      <c r="C182" s="193"/>
      <c r="D182" s="308" t="s">
        <v>387</v>
      </c>
      <c r="E182" s="308"/>
      <c r="F182" s="194">
        <v>169</v>
      </c>
      <c r="G182" s="195"/>
      <c r="H182" s="195"/>
      <c r="I182" s="195"/>
      <c r="J182" s="196"/>
      <c r="K182" s="195"/>
      <c r="L182" s="195"/>
      <c r="M182" s="195"/>
      <c r="N182" s="195"/>
      <c r="O182" s="196"/>
      <c r="P182" s="197"/>
      <c r="Q182" s="273"/>
      <c r="S182" s="190"/>
      <c r="T182" s="191"/>
      <c r="U182" s="191"/>
      <c r="V182" s="192"/>
      <c r="W182" s="192"/>
      <c r="X182" s="191"/>
      <c r="Z182" s="81"/>
    </row>
    <row r="183" spans="1:26" ht="15" customHeight="1">
      <c r="A183" s="249"/>
      <c r="B183" s="193"/>
      <c r="C183" s="193"/>
      <c r="D183" s="264"/>
      <c r="E183" s="264" t="s">
        <v>388</v>
      </c>
      <c r="F183" s="194">
        <v>170</v>
      </c>
      <c r="G183" s="195"/>
      <c r="H183" s="195"/>
      <c r="I183" s="195"/>
      <c r="J183" s="196"/>
      <c r="K183" s="195"/>
      <c r="L183" s="195"/>
      <c r="M183" s="195"/>
      <c r="N183" s="195"/>
      <c r="O183" s="196"/>
      <c r="P183" s="197"/>
      <c r="Q183" s="273"/>
      <c r="S183" s="190"/>
      <c r="T183" s="191"/>
      <c r="U183" s="191"/>
      <c r="V183" s="192"/>
      <c r="W183" s="192"/>
      <c r="X183" s="191"/>
      <c r="Z183" s="81"/>
    </row>
    <row r="184" spans="1:26" ht="15" customHeight="1">
      <c r="A184" s="255"/>
      <c r="B184" s="193"/>
      <c r="C184" s="193"/>
      <c r="D184" s="264"/>
      <c r="E184" s="264" t="s">
        <v>389</v>
      </c>
      <c r="F184" s="194">
        <v>171</v>
      </c>
      <c r="G184" s="195"/>
      <c r="H184" s="195"/>
      <c r="I184" s="195"/>
      <c r="J184" s="196"/>
      <c r="K184" s="195"/>
      <c r="L184" s="195"/>
      <c r="M184" s="195"/>
      <c r="N184" s="195"/>
      <c r="O184" s="196"/>
      <c r="P184" s="197"/>
      <c r="Q184" s="273"/>
      <c r="S184" s="190"/>
      <c r="T184" s="191"/>
      <c r="U184" s="191"/>
      <c r="V184" s="192"/>
      <c r="W184" s="192"/>
      <c r="X184" s="191"/>
      <c r="Z184" s="81"/>
    </row>
    <row r="185" spans="4:21" ht="15" customHeight="1">
      <c r="D185" s="274"/>
      <c r="E185" s="274"/>
      <c r="P185" s="275"/>
      <c r="U185" s="81"/>
    </row>
    <row r="186" spans="1:26" s="29" customFormat="1" ht="15" customHeight="1">
      <c r="A186" s="221"/>
      <c r="B186" s="221"/>
      <c r="C186" s="222"/>
      <c r="D186" s="221"/>
      <c r="E186" s="276" t="s">
        <v>281</v>
      </c>
      <c r="F186" s="277"/>
      <c r="G186" s="226"/>
      <c r="H186" s="277"/>
      <c r="I186" s="228" t="s">
        <v>282</v>
      </c>
      <c r="J186" s="278"/>
      <c r="K186" s="228"/>
      <c r="L186" s="228"/>
      <c r="M186" s="228"/>
      <c r="N186" s="228"/>
      <c r="O186" s="224"/>
      <c r="P186" s="275"/>
      <c r="Q186" s="228"/>
      <c r="T186" s="61"/>
      <c r="U186" s="81"/>
      <c r="V186" s="61"/>
      <c r="W186" s="61"/>
      <c r="X186" s="61"/>
      <c r="Z186" s="61"/>
    </row>
    <row r="187" spans="1:26" s="29" customFormat="1" ht="15" customHeight="1">
      <c r="A187" s="221"/>
      <c r="B187" s="221"/>
      <c r="C187" s="222"/>
      <c r="D187" s="221"/>
      <c r="E187" s="276" t="s">
        <v>322</v>
      </c>
      <c r="F187" s="277"/>
      <c r="G187" s="226"/>
      <c r="H187" s="277"/>
      <c r="I187" s="228" t="s">
        <v>283</v>
      </c>
      <c r="J187" s="278"/>
      <c r="K187" s="228"/>
      <c r="L187" s="228"/>
      <c r="M187" s="228"/>
      <c r="N187" s="228"/>
      <c r="O187" s="224"/>
      <c r="P187" s="234"/>
      <c r="Q187" s="228"/>
      <c r="T187" s="61"/>
      <c r="U187" s="81"/>
      <c r="V187" s="61"/>
      <c r="W187" s="61"/>
      <c r="X187" s="61"/>
      <c r="Z187" s="61"/>
    </row>
    <row r="188" ht="15">
      <c r="U188" s="81"/>
    </row>
    <row r="189" ht="15">
      <c r="U189" s="81"/>
    </row>
    <row r="190" ht="15">
      <c r="U190" s="81"/>
    </row>
    <row r="191" ht="15">
      <c r="U191" s="81"/>
    </row>
    <row r="192" ht="15">
      <c r="U192" s="81"/>
    </row>
    <row r="193" ht="15">
      <c r="U193" s="81"/>
    </row>
    <row r="194" ht="15">
      <c r="U194" s="81"/>
    </row>
    <row r="195" ht="15">
      <c r="U195" s="81"/>
    </row>
    <row r="196" ht="15">
      <c r="U196" s="81"/>
    </row>
    <row r="197" ht="15">
      <c r="U197" s="81"/>
    </row>
    <row r="198" ht="15">
      <c r="U198" s="81"/>
    </row>
    <row r="199" ht="15">
      <c r="U199" s="81"/>
    </row>
    <row r="200" ht="15">
      <c r="U200" s="81"/>
    </row>
    <row r="201" ht="15">
      <c r="U201" s="81"/>
    </row>
    <row r="202" ht="15">
      <c r="U202" s="81"/>
    </row>
    <row r="203" ht="15">
      <c r="U203" s="81"/>
    </row>
    <row r="204" ht="15">
      <c r="U204" s="81"/>
    </row>
    <row r="205" ht="15">
      <c r="U205" s="81"/>
    </row>
    <row r="206" ht="15">
      <c r="U206" s="81"/>
    </row>
    <row r="207" ht="15">
      <c r="U207" s="81"/>
    </row>
    <row r="208" ht="15">
      <c r="U208" s="81"/>
    </row>
    <row r="209" ht="15">
      <c r="U209" s="81"/>
    </row>
    <row r="210" ht="15">
      <c r="U210" s="81"/>
    </row>
    <row r="211" ht="15">
      <c r="U211" s="81"/>
    </row>
    <row r="212" ht="15">
      <c r="U212" s="81"/>
    </row>
    <row r="213" ht="15">
      <c r="U213" s="81"/>
    </row>
    <row r="214" ht="15">
      <c r="U214" s="81"/>
    </row>
    <row r="215" ht="15">
      <c r="U215" s="81"/>
    </row>
    <row r="216" ht="15">
      <c r="U216" s="81"/>
    </row>
    <row r="217" ht="15">
      <c r="U217" s="81"/>
    </row>
    <row r="218" ht="15">
      <c r="U218" s="81"/>
    </row>
    <row r="219" ht="15">
      <c r="U219" s="81"/>
    </row>
    <row r="220" ht="15">
      <c r="U220" s="81"/>
    </row>
    <row r="221" ht="15">
      <c r="U221" s="81"/>
    </row>
    <row r="222" ht="15">
      <c r="U222" s="81"/>
    </row>
    <row r="223" ht="15">
      <c r="U223" s="81"/>
    </row>
    <row r="224" ht="15">
      <c r="U224" s="81"/>
    </row>
    <row r="225" ht="15">
      <c r="U225" s="81"/>
    </row>
    <row r="226" ht="15">
      <c r="U226" s="81"/>
    </row>
    <row r="227" ht="15">
      <c r="U227" s="81"/>
    </row>
    <row r="228" ht="15">
      <c r="U228" s="81"/>
    </row>
    <row r="229" ht="15">
      <c r="U229" s="81"/>
    </row>
    <row r="230" ht="15">
      <c r="U230" s="81"/>
    </row>
    <row r="231" ht="15">
      <c r="U231" s="81"/>
    </row>
    <row r="232" ht="15">
      <c r="U232" s="81"/>
    </row>
    <row r="233" ht="15">
      <c r="U233" s="81"/>
    </row>
    <row r="234" ht="15">
      <c r="U234" s="81"/>
    </row>
    <row r="235" ht="15">
      <c r="U235" s="81"/>
    </row>
    <row r="236" ht="15">
      <c r="U236" s="81"/>
    </row>
    <row r="237" ht="15">
      <c r="U237" s="81"/>
    </row>
    <row r="238" ht="15">
      <c r="U238" s="81"/>
    </row>
    <row r="239" ht="15">
      <c r="U239" s="81"/>
    </row>
    <row r="240" ht="15">
      <c r="U240" s="81"/>
    </row>
    <row r="241" ht="15">
      <c r="U241" s="81"/>
    </row>
    <row r="242" ht="15">
      <c r="U242" s="81"/>
    </row>
    <row r="243" ht="15">
      <c r="U243" s="81"/>
    </row>
    <row r="244" ht="15">
      <c r="U244" s="81"/>
    </row>
    <row r="245" ht="15">
      <c r="U245" s="81"/>
    </row>
    <row r="246" ht="15">
      <c r="U246" s="81"/>
    </row>
    <row r="247" ht="15">
      <c r="U247" s="81"/>
    </row>
    <row r="248" ht="15">
      <c r="U248" s="81"/>
    </row>
    <row r="249" ht="15">
      <c r="U249" s="81"/>
    </row>
    <row r="250" ht="15">
      <c r="U250" s="81"/>
    </row>
    <row r="251" ht="15">
      <c r="U251" s="81"/>
    </row>
    <row r="252" ht="15">
      <c r="U252" s="81"/>
    </row>
    <row r="253" ht="15">
      <c r="U253" s="81"/>
    </row>
    <row r="254" ht="15">
      <c r="U254" s="81"/>
    </row>
    <row r="255" ht="15">
      <c r="U255" s="81"/>
    </row>
    <row r="256" ht="15">
      <c r="U256" s="81"/>
    </row>
    <row r="747" ht="3.75" customHeight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4.5" customHeight="1" hidden="1"/>
    <row r="760" ht="15" hidden="1"/>
    <row r="761" ht="15" hidden="1"/>
    <row r="762" ht="15" hidden="1"/>
    <row r="763" ht="15" hidden="1"/>
    <row r="764" ht="15" hidden="1"/>
    <row r="765" ht="15" hidden="1"/>
  </sheetData>
  <sheetProtection/>
  <mergeCells count="133">
    <mergeCell ref="O7:O8"/>
    <mergeCell ref="P7:P8"/>
    <mergeCell ref="A6:C8"/>
    <mergeCell ref="H7:I7"/>
    <mergeCell ref="F6:F8"/>
    <mergeCell ref="H6:J6"/>
    <mergeCell ref="J7:J8"/>
    <mergeCell ref="G6:G8"/>
    <mergeCell ref="D40:E40"/>
    <mergeCell ref="D54:E54"/>
    <mergeCell ref="D50:E50"/>
    <mergeCell ref="C38:E38"/>
    <mergeCell ref="D55:E55"/>
    <mergeCell ref="D48:E48"/>
    <mergeCell ref="D53:E53"/>
    <mergeCell ref="D36:E36"/>
    <mergeCell ref="D42:E42"/>
    <mergeCell ref="D41:E41"/>
    <mergeCell ref="C39:E39"/>
    <mergeCell ref="D46:E46"/>
    <mergeCell ref="D47:E47"/>
    <mergeCell ref="B37:E37"/>
    <mergeCell ref="B32:B36"/>
    <mergeCell ref="B39:B130"/>
    <mergeCell ref="D49:E49"/>
    <mergeCell ref="A11:A36"/>
    <mergeCell ref="D11:E11"/>
    <mergeCell ref="B12:B22"/>
    <mergeCell ref="D21:E21"/>
    <mergeCell ref="D31:E31"/>
    <mergeCell ref="C19:C20"/>
    <mergeCell ref="D12:E12"/>
    <mergeCell ref="D32:E32"/>
    <mergeCell ref="D35:E35"/>
    <mergeCell ref="D34:E34"/>
    <mergeCell ref="D100:E100"/>
    <mergeCell ref="B9:C9"/>
    <mergeCell ref="D9:E9"/>
    <mergeCell ref="D6:E8"/>
    <mergeCell ref="D10:E10"/>
    <mergeCell ref="D33:E33"/>
    <mergeCell ref="D17:E17"/>
    <mergeCell ref="D18:E18"/>
    <mergeCell ref="D22:E22"/>
    <mergeCell ref="D23:E23"/>
    <mergeCell ref="A161:A173"/>
    <mergeCell ref="B140:B146"/>
    <mergeCell ref="D140:E140"/>
    <mergeCell ref="D143:E143"/>
    <mergeCell ref="C94:E94"/>
    <mergeCell ref="D139:E139"/>
    <mergeCell ref="D146:E146"/>
    <mergeCell ref="C97:C99"/>
    <mergeCell ref="D97:E97"/>
    <mergeCell ref="D109:E109"/>
    <mergeCell ref="D89:E89"/>
    <mergeCell ref="D90:E90"/>
    <mergeCell ref="D72:E72"/>
    <mergeCell ref="A38:A146"/>
    <mergeCell ref="D174:E174"/>
    <mergeCell ref="D175:E175"/>
    <mergeCell ref="D151:E151"/>
    <mergeCell ref="D164:E164"/>
    <mergeCell ref="D168:E168"/>
    <mergeCell ref="D166:E166"/>
    <mergeCell ref="D169:E169"/>
    <mergeCell ref="D123:E123"/>
    <mergeCell ref="C122:E122"/>
    <mergeCell ref="D125:E125"/>
    <mergeCell ref="D128:E128"/>
    <mergeCell ref="D150:E150"/>
    <mergeCell ref="D147:E147"/>
    <mergeCell ref="D126:E126"/>
    <mergeCell ref="D165:E165"/>
    <mergeCell ref="D161:E161"/>
    <mergeCell ref="D163:E163"/>
    <mergeCell ref="D162:E162"/>
    <mergeCell ref="D152:E152"/>
    <mergeCell ref="D153:E153"/>
    <mergeCell ref="D154:E154"/>
    <mergeCell ref="D158:E158"/>
    <mergeCell ref="D159:E159"/>
    <mergeCell ref="D160:E160"/>
    <mergeCell ref="D74:E74"/>
    <mergeCell ref="D75:E75"/>
    <mergeCell ref="D45:E45"/>
    <mergeCell ref="D93:E93"/>
    <mergeCell ref="D104:E104"/>
    <mergeCell ref="D96:E96"/>
    <mergeCell ref="D56:E56"/>
    <mergeCell ref="D70:E70"/>
    <mergeCell ref="D58:E58"/>
    <mergeCell ref="D65:E65"/>
    <mergeCell ref="D95:E95"/>
    <mergeCell ref="D107:E107"/>
    <mergeCell ref="D99:E99"/>
    <mergeCell ref="A4:P4"/>
    <mergeCell ref="D86:E86"/>
    <mergeCell ref="D73:E73"/>
    <mergeCell ref="D91:E91"/>
    <mergeCell ref="D71:E71"/>
    <mergeCell ref="D76:E76"/>
    <mergeCell ref="D77:E77"/>
    <mergeCell ref="C87:E87"/>
    <mergeCell ref="D88:E88"/>
    <mergeCell ref="D130:E130"/>
    <mergeCell ref="D119:E119"/>
    <mergeCell ref="C113:C119"/>
    <mergeCell ref="D129:E129"/>
    <mergeCell ref="D98:E98"/>
    <mergeCell ref="D108:E108"/>
    <mergeCell ref="D116:E116"/>
    <mergeCell ref="D127:E127"/>
    <mergeCell ref="D106:E106"/>
    <mergeCell ref="D112:E112"/>
    <mergeCell ref="D105:E105"/>
    <mergeCell ref="D101:E101"/>
    <mergeCell ref="D157:E157"/>
    <mergeCell ref="D124:E124"/>
    <mergeCell ref="D111:E111"/>
    <mergeCell ref="D113:E113"/>
    <mergeCell ref="D156:E156"/>
    <mergeCell ref="D155:E155"/>
    <mergeCell ref="D182:E182"/>
    <mergeCell ref="D167:E167"/>
    <mergeCell ref="Q7:Q8"/>
    <mergeCell ref="D181:E181"/>
    <mergeCell ref="K6:O6"/>
    <mergeCell ref="K7:N7"/>
    <mergeCell ref="D120:E120"/>
    <mergeCell ref="D92:E92"/>
    <mergeCell ref="D121:E121"/>
    <mergeCell ref="D110:E110"/>
  </mergeCells>
  <printOptions/>
  <pageMargins left="0.35433070866141736" right="0.1968503937007874" top="0.31496062992125984" bottom="0.11811023622047245" header="0.2755905511811024" footer="0.31496062992125984"/>
  <pageSetup fitToHeight="5" horizontalDpi="600" verticalDpi="600" orientation="portrait" paperSize="9" scale="73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D19" sqref="D19"/>
    </sheetView>
  </sheetViews>
  <sheetFormatPr defaultColWidth="9.28125" defaultRowHeight="12.75"/>
  <cols>
    <col min="1" max="1" width="4.7109375" style="12" customWidth="1"/>
    <col min="2" max="2" width="36.8515625" style="12" customWidth="1"/>
    <col min="3" max="3" width="9.00390625" style="12" customWidth="1"/>
    <col min="4" max="5" width="8.8515625" style="12" customWidth="1"/>
    <col min="6" max="6" width="10.00390625" style="12" customWidth="1"/>
    <col min="7" max="8" width="8.28125" style="12" customWidth="1"/>
    <col min="9" max="16384" width="9.28125" style="12" customWidth="1"/>
  </cols>
  <sheetData>
    <row r="1" spans="1:7" ht="15">
      <c r="A1" s="8" t="s">
        <v>275</v>
      </c>
      <c r="B1" s="9"/>
      <c r="C1" s="10"/>
      <c r="D1" s="9"/>
      <c r="E1" s="11"/>
      <c r="G1" s="13" t="s">
        <v>236</v>
      </c>
    </row>
    <row r="2" spans="1:5" ht="15">
      <c r="A2" s="8" t="s">
        <v>276</v>
      </c>
      <c r="B2" s="9"/>
      <c r="C2" s="10"/>
      <c r="D2" s="9"/>
      <c r="E2" s="11"/>
    </row>
    <row r="3" spans="1:5" ht="15">
      <c r="A3" s="8" t="s">
        <v>277</v>
      </c>
      <c r="B3" s="9"/>
      <c r="C3" s="10"/>
      <c r="D3" s="9"/>
      <c r="E3" s="11"/>
    </row>
    <row r="4" spans="1:5" ht="15">
      <c r="A4" s="8" t="s">
        <v>278</v>
      </c>
      <c r="B4" s="9"/>
      <c r="C4" s="10"/>
      <c r="D4" s="9"/>
      <c r="E4" s="11"/>
    </row>
    <row r="8" spans="2:8" ht="15.75">
      <c r="B8" s="355" t="s">
        <v>244</v>
      </c>
      <c r="C8" s="355"/>
      <c r="D8" s="355"/>
      <c r="E8" s="355"/>
      <c r="F8" s="355"/>
      <c r="G8" s="355"/>
      <c r="H8" s="355"/>
    </row>
    <row r="10" ht="15.75" thickBot="1">
      <c r="H10" s="14" t="s">
        <v>5</v>
      </c>
    </row>
    <row r="11" spans="1:8" ht="29.25" customHeight="1" thickBot="1">
      <c r="A11" s="15" t="s">
        <v>2</v>
      </c>
      <c r="B11" s="356" t="s">
        <v>4</v>
      </c>
      <c r="C11" s="358" t="s">
        <v>402</v>
      </c>
      <c r="D11" s="359"/>
      <c r="E11" s="360" t="s">
        <v>234</v>
      </c>
      <c r="F11" s="362" t="s">
        <v>398</v>
      </c>
      <c r="G11" s="363"/>
      <c r="H11" s="364" t="s">
        <v>235</v>
      </c>
    </row>
    <row r="12" spans="1:8" ht="15.75" thickBot="1">
      <c r="A12" s="17" t="s">
        <v>3</v>
      </c>
      <c r="B12" s="357"/>
      <c r="C12" s="18" t="s">
        <v>0</v>
      </c>
      <c r="D12" s="18" t="s">
        <v>1</v>
      </c>
      <c r="E12" s="361"/>
      <c r="F12" s="19" t="s">
        <v>0</v>
      </c>
      <c r="G12" s="19" t="s">
        <v>1</v>
      </c>
      <c r="H12" s="365"/>
    </row>
    <row r="13" spans="1:8" ht="15.75" thickBot="1">
      <c r="A13" s="20">
        <v>0</v>
      </c>
      <c r="B13" s="16">
        <v>1</v>
      </c>
      <c r="C13" s="20">
        <v>2</v>
      </c>
      <c r="D13" s="19">
        <v>3</v>
      </c>
      <c r="E13" s="16">
        <v>4</v>
      </c>
      <c r="F13" s="20">
        <v>5</v>
      </c>
      <c r="G13" s="21">
        <v>6</v>
      </c>
      <c r="H13" s="102">
        <v>7</v>
      </c>
    </row>
    <row r="14" spans="1:8" ht="15">
      <c r="A14" s="22" t="s">
        <v>23</v>
      </c>
      <c r="B14" s="23" t="s">
        <v>266</v>
      </c>
      <c r="C14" s="279">
        <f>SUM(C15:C16)</f>
        <v>3744</v>
      </c>
      <c r="D14" s="279">
        <f>SUM(D15:D16)</f>
        <v>3681.24</v>
      </c>
      <c r="E14" s="280">
        <f>D14/C14</f>
        <v>0.9832371794871795</v>
      </c>
      <c r="F14" s="281">
        <f>'BVC 2021 anexa 2 '!H10</f>
        <v>3815</v>
      </c>
      <c r="G14" s="281">
        <f>'BVC 2021 anexa 2 '!J10</f>
        <v>3815</v>
      </c>
      <c r="H14" s="282">
        <f>G14/F14</f>
        <v>1</v>
      </c>
    </row>
    <row r="15" spans="1:8" ht="16.5" customHeight="1">
      <c r="A15" s="24">
        <v>1</v>
      </c>
      <c r="B15" s="25" t="s">
        <v>247</v>
      </c>
      <c r="C15" s="153">
        <v>3732</v>
      </c>
      <c r="D15" s="153">
        <f>'BVC 2021 anexa 2 '!G11</f>
        <v>3670.019</v>
      </c>
      <c r="E15" s="283">
        <f>D15/C15</f>
        <v>0.983392015005359</v>
      </c>
      <c r="F15" s="153">
        <f>'BVC 2021 anexa 2 '!H11</f>
        <v>3803</v>
      </c>
      <c r="G15" s="153">
        <f>'BVC 2021 anexa 2 '!J11</f>
        <v>3803</v>
      </c>
      <c r="H15" s="284">
        <f>G15/F15</f>
        <v>1</v>
      </c>
    </row>
    <row r="16" spans="1:8" ht="15.75" customHeight="1">
      <c r="A16" s="26" t="s">
        <v>245</v>
      </c>
      <c r="B16" s="7" t="s">
        <v>102</v>
      </c>
      <c r="C16" s="153">
        <v>12</v>
      </c>
      <c r="D16" s="153">
        <f>'BVC 2021 anexa 2 '!G31</f>
        <v>11.221</v>
      </c>
      <c r="E16" s="283">
        <f>D16/C16</f>
        <v>0.9350833333333334</v>
      </c>
      <c r="F16" s="153">
        <f>'BVC 2021 anexa 2 '!H31</f>
        <v>12</v>
      </c>
      <c r="G16" s="153">
        <f>'BVC 2021 anexa 2 '!J31</f>
        <v>12</v>
      </c>
      <c r="H16" s="284">
        <f>G16/F16</f>
        <v>1</v>
      </c>
    </row>
    <row r="24" spans="2:6" ht="15">
      <c r="B24" s="11" t="s">
        <v>281</v>
      </c>
      <c r="C24" s="28"/>
      <c r="D24" s="28"/>
      <c r="E24" s="29" t="s">
        <v>282</v>
      </c>
      <c r="F24" s="29"/>
    </row>
    <row r="25" spans="2:6" ht="15">
      <c r="B25" s="11" t="s">
        <v>322</v>
      </c>
      <c r="C25" s="28"/>
      <c r="D25" s="28"/>
      <c r="E25" s="29" t="s">
        <v>283</v>
      </c>
      <c r="F25" s="29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551181102362204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1">
      <selection activeCell="H19" sqref="H19"/>
    </sheetView>
  </sheetViews>
  <sheetFormatPr defaultColWidth="9.28125" defaultRowHeight="12.75"/>
  <cols>
    <col min="1" max="1" width="4.28125" style="12" customWidth="1"/>
    <col min="2" max="2" width="3.7109375" style="12" customWidth="1"/>
    <col min="3" max="3" width="52.421875" style="62" customWidth="1"/>
    <col min="4" max="4" width="10.57421875" style="12" customWidth="1"/>
    <col min="5" max="5" width="9.7109375" style="125" customWidth="1"/>
    <col min="6" max="6" width="11.140625" style="125" customWidth="1"/>
    <col min="7" max="7" width="8.8515625" style="126" customWidth="1"/>
    <col min="8" max="8" width="8.00390625" style="125" customWidth="1"/>
    <col min="9" max="9" width="9.00390625" style="125" customWidth="1"/>
    <col min="10" max="10" width="9.28125" style="12" customWidth="1"/>
    <col min="11" max="11" width="9.28125" style="126" customWidth="1"/>
    <col min="12" max="16384" width="9.28125" style="12" customWidth="1"/>
  </cols>
  <sheetData>
    <row r="1" spans="1:11" s="29" customFormat="1" ht="15">
      <c r="A1" s="41" t="s">
        <v>275</v>
      </c>
      <c r="B1" s="42"/>
      <c r="C1" s="43"/>
      <c r="D1" s="42"/>
      <c r="E1" s="122"/>
      <c r="F1" s="123"/>
      <c r="G1" s="123"/>
      <c r="H1" s="13" t="s">
        <v>106</v>
      </c>
      <c r="J1" s="12"/>
      <c r="K1" s="38"/>
    </row>
    <row r="2" spans="1:11" s="29" customFormat="1" ht="15">
      <c r="A2" s="41" t="s">
        <v>276</v>
      </c>
      <c r="B2" s="42"/>
      <c r="C2" s="43"/>
      <c r="D2" s="42"/>
      <c r="E2" s="122"/>
      <c r="F2" s="123"/>
      <c r="G2" s="123"/>
      <c r="H2" s="38"/>
      <c r="I2" s="37"/>
      <c r="J2" s="28"/>
      <c r="K2" s="38"/>
    </row>
    <row r="3" spans="1:11" s="29" customFormat="1" ht="15">
      <c r="A3" s="41" t="s">
        <v>277</v>
      </c>
      <c r="B3" s="42"/>
      <c r="C3" s="43"/>
      <c r="D3" s="42"/>
      <c r="E3" s="122"/>
      <c r="F3" s="123"/>
      <c r="G3" s="123"/>
      <c r="H3" s="38"/>
      <c r="I3" s="37"/>
      <c r="J3" s="28"/>
      <c r="K3" s="38"/>
    </row>
    <row r="4" spans="1:11" s="29" customFormat="1" ht="15">
      <c r="A4" s="41" t="s">
        <v>278</v>
      </c>
      <c r="B4" s="42"/>
      <c r="C4" s="43"/>
      <c r="D4" s="42"/>
      <c r="E4" s="122"/>
      <c r="F4" s="123"/>
      <c r="G4" s="123"/>
      <c r="H4" s="38"/>
      <c r="I4" s="37"/>
      <c r="J4" s="28"/>
      <c r="K4" s="38"/>
    </row>
    <row r="5" spans="1:8" ht="15">
      <c r="A5" s="366" t="s">
        <v>178</v>
      </c>
      <c r="B5" s="366"/>
      <c r="C5" s="366"/>
      <c r="D5" s="366"/>
      <c r="E5" s="366"/>
      <c r="F5" s="366"/>
      <c r="G5" s="366"/>
      <c r="H5" s="366"/>
    </row>
    <row r="6" ht="13.5" customHeight="1"/>
    <row r="7" spans="1:9" ht="14.25" customHeight="1" thickBot="1">
      <c r="A7" s="133"/>
      <c r="B7" s="133"/>
      <c r="C7" s="134"/>
      <c r="D7" s="133"/>
      <c r="E7" s="133"/>
      <c r="F7" s="133"/>
      <c r="G7" s="133"/>
      <c r="H7" s="133"/>
      <c r="I7" s="135" t="s">
        <v>44</v>
      </c>
    </row>
    <row r="8" spans="1:9" ht="15">
      <c r="A8" s="367"/>
      <c r="B8" s="369"/>
      <c r="C8" s="371" t="s">
        <v>45</v>
      </c>
      <c r="D8" s="375" t="s">
        <v>177</v>
      </c>
      <c r="E8" s="377" t="s">
        <v>403</v>
      </c>
      <c r="F8" s="378"/>
      <c r="G8" s="373" t="s">
        <v>46</v>
      </c>
      <c r="H8" s="373"/>
      <c r="I8" s="374"/>
    </row>
    <row r="9" spans="1:9" ht="43.5" thickBot="1">
      <c r="A9" s="368"/>
      <c r="B9" s="370"/>
      <c r="C9" s="372"/>
      <c r="D9" s="376"/>
      <c r="E9" s="136" t="s">
        <v>0</v>
      </c>
      <c r="F9" s="136" t="s">
        <v>320</v>
      </c>
      <c r="G9" s="136" t="s">
        <v>404</v>
      </c>
      <c r="H9" s="136" t="s">
        <v>329</v>
      </c>
      <c r="I9" s="137" t="s">
        <v>405</v>
      </c>
    </row>
    <row r="10" spans="1:9" ht="15.75" thickBot="1">
      <c r="A10" s="138">
        <v>0</v>
      </c>
      <c r="B10" s="139">
        <v>1</v>
      </c>
      <c r="C10" s="140">
        <v>2</v>
      </c>
      <c r="D10" s="141">
        <v>3</v>
      </c>
      <c r="E10" s="141">
        <v>4</v>
      </c>
      <c r="F10" s="141">
        <v>5</v>
      </c>
      <c r="G10" s="142">
        <v>6</v>
      </c>
      <c r="H10" s="142">
        <v>7</v>
      </c>
      <c r="I10" s="143">
        <v>8</v>
      </c>
    </row>
    <row r="11" spans="1:14" ht="13.5" customHeight="1">
      <c r="A11" s="144" t="s">
        <v>47</v>
      </c>
      <c r="B11" s="145"/>
      <c r="C11" s="146" t="s">
        <v>9</v>
      </c>
      <c r="D11" s="147"/>
      <c r="E11" s="148">
        <f>E12+E15+E16+E19</f>
        <v>1506</v>
      </c>
      <c r="F11" s="149">
        <f>E11</f>
        <v>1506</v>
      </c>
      <c r="G11" s="148">
        <f>G12+G15+G16+G19</f>
        <v>1503.0195214</v>
      </c>
      <c r="H11" s="148">
        <f>H12+H15+H16+H19</f>
        <v>2513.6995214</v>
      </c>
      <c r="I11" s="150">
        <f>I12+I15+I16+I19</f>
        <v>3313.6995214</v>
      </c>
      <c r="K11" s="186"/>
      <c r="L11" s="103"/>
      <c r="M11" s="103"/>
      <c r="N11" s="103"/>
    </row>
    <row r="12" spans="1:9" ht="13.5" customHeight="1">
      <c r="A12" s="106"/>
      <c r="B12" s="107">
        <v>1</v>
      </c>
      <c r="C12" s="108" t="s">
        <v>48</v>
      </c>
      <c r="D12" s="105"/>
      <c r="E12" s="151">
        <f>E14+E13</f>
        <v>506</v>
      </c>
      <c r="F12" s="149">
        <f>E12</f>
        <v>506</v>
      </c>
      <c r="G12" s="151">
        <f>G14+G13</f>
        <v>302.0195213999999</v>
      </c>
      <c r="H12" s="151">
        <f>H14+H13</f>
        <v>313.6995214</v>
      </c>
      <c r="I12" s="152">
        <f>I14+I13</f>
        <v>313.6995214</v>
      </c>
    </row>
    <row r="13" spans="1:9" ht="13.5" customHeight="1">
      <c r="A13" s="106"/>
      <c r="B13" s="107"/>
      <c r="C13" s="108" t="s">
        <v>162</v>
      </c>
      <c r="D13" s="105"/>
      <c r="E13" s="151">
        <f>'BVC 2021 anexa 2 '!J129</f>
        <v>180</v>
      </c>
      <c r="F13" s="149">
        <f>E13</f>
        <v>180</v>
      </c>
      <c r="G13" s="151">
        <f>'BVC 2021 anexa 2 '!O129</f>
        <v>180</v>
      </c>
      <c r="H13" s="151">
        <v>190</v>
      </c>
      <c r="I13" s="152">
        <v>190</v>
      </c>
    </row>
    <row r="14" spans="1:9" ht="13.5" customHeight="1">
      <c r="A14" s="106"/>
      <c r="B14" s="107"/>
      <c r="C14" s="108" t="s">
        <v>163</v>
      </c>
      <c r="D14" s="105"/>
      <c r="E14" s="151">
        <f>'BVC 2021 anexa1 '!G31</f>
        <v>326</v>
      </c>
      <c r="F14" s="149">
        <f>E14</f>
        <v>326</v>
      </c>
      <c r="G14" s="151">
        <f>'BVC 2021 anexa1 '!H49</f>
        <v>122.01952139999995</v>
      </c>
      <c r="H14" s="151">
        <f>'BVC 2021 anexa1 '!J49</f>
        <v>123.69952139999998</v>
      </c>
      <c r="I14" s="152">
        <f>'BVC 2021 anexa1 '!K49</f>
        <v>123.69952139999998</v>
      </c>
    </row>
    <row r="15" spans="1:9" ht="13.5" customHeight="1">
      <c r="A15" s="106"/>
      <c r="B15" s="107">
        <v>2</v>
      </c>
      <c r="C15" s="108" t="s">
        <v>10</v>
      </c>
      <c r="D15" s="105"/>
      <c r="E15" s="151"/>
      <c r="F15" s="149"/>
      <c r="G15" s="151"/>
      <c r="H15" s="151"/>
      <c r="I15" s="152"/>
    </row>
    <row r="16" spans="1:9" ht="13.5" customHeight="1">
      <c r="A16" s="106"/>
      <c r="B16" s="107">
        <v>3</v>
      </c>
      <c r="C16" s="108" t="s">
        <v>49</v>
      </c>
      <c r="D16" s="105"/>
      <c r="E16" s="151"/>
      <c r="F16" s="149"/>
      <c r="G16" s="151"/>
      <c r="H16" s="151"/>
      <c r="I16" s="152"/>
    </row>
    <row r="17" spans="1:9" ht="13.5" customHeight="1">
      <c r="A17" s="106"/>
      <c r="B17" s="107"/>
      <c r="C17" s="108" t="s">
        <v>164</v>
      </c>
      <c r="D17" s="105"/>
      <c r="E17" s="151"/>
      <c r="F17" s="149"/>
      <c r="G17" s="151"/>
      <c r="H17" s="151"/>
      <c r="I17" s="152"/>
    </row>
    <row r="18" spans="1:9" ht="13.5" customHeight="1">
      <c r="A18" s="106"/>
      <c r="B18" s="107"/>
      <c r="C18" s="108" t="s">
        <v>165</v>
      </c>
      <c r="D18" s="105"/>
      <c r="E18" s="151"/>
      <c r="F18" s="149"/>
      <c r="G18" s="151"/>
      <c r="H18" s="151"/>
      <c r="I18" s="152"/>
    </row>
    <row r="19" spans="1:9" ht="13.5" customHeight="1">
      <c r="A19" s="106"/>
      <c r="B19" s="107">
        <v>4</v>
      </c>
      <c r="C19" s="108" t="s">
        <v>166</v>
      </c>
      <c r="D19" s="105"/>
      <c r="E19" s="151">
        <f>SUM(E20:E21)</f>
        <v>1000</v>
      </c>
      <c r="F19" s="149">
        <f>E19</f>
        <v>1000</v>
      </c>
      <c r="G19" s="151">
        <f>G20+G21</f>
        <v>1201</v>
      </c>
      <c r="H19" s="151">
        <f>H20+H21</f>
        <v>2200</v>
      </c>
      <c r="I19" s="152">
        <f>I20+I21</f>
        <v>3000</v>
      </c>
    </row>
    <row r="20" spans="1:9" ht="13.5" customHeight="1">
      <c r="A20" s="106"/>
      <c r="B20" s="107"/>
      <c r="C20" s="104" t="s">
        <v>284</v>
      </c>
      <c r="D20" s="105"/>
      <c r="E20" s="153"/>
      <c r="F20" s="149"/>
      <c r="G20" s="153"/>
      <c r="H20" s="153">
        <v>1200</v>
      </c>
      <c r="I20" s="154">
        <v>1000</v>
      </c>
    </row>
    <row r="21" spans="1:9" ht="13.5" customHeight="1">
      <c r="A21" s="106"/>
      <c r="B21" s="107"/>
      <c r="C21" s="104" t="s">
        <v>289</v>
      </c>
      <c r="D21" s="105"/>
      <c r="E21" s="153">
        <v>1000</v>
      </c>
      <c r="F21" s="149">
        <f>E21</f>
        <v>1000</v>
      </c>
      <c r="G21" s="153">
        <v>1201</v>
      </c>
      <c r="H21" s="153">
        <v>1000</v>
      </c>
      <c r="I21" s="154">
        <v>2000</v>
      </c>
    </row>
    <row r="22" spans="1:11" s="110" customFormat="1" ht="13.5" customHeight="1">
      <c r="A22" s="111" t="s">
        <v>13</v>
      </c>
      <c r="B22" s="107"/>
      <c r="C22" s="112" t="s">
        <v>50</v>
      </c>
      <c r="D22" s="113"/>
      <c r="E22" s="155">
        <f>E23+E28+E35+E50+E53</f>
        <v>269</v>
      </c>
      <c r="F22" s="148">
        <f>E22</f>
        <v>269</v>
      </c>
      <c r="G22" s="155">
        <f>G23+G28+G35+G50+G53</f>
        <v>546</v>
      </c>
      <c r="H22" s="155">
        <f>H23+H28+H35+H50+H53</f>
        <v>2050</v>
      </c>
      <c r="I22" s="156">
        <f>I23+I28+I35+I50+I53</f>
        <v>2550</v>
      </c>
      <c r="K22" s="124"/>
    </row>
    <row r="23" spans="1:9" ht="13.5" customHeight="1">
      <c r="A23" s="157"/>
      <c r="B23" s="107">
        <v>1</v>
      </c>
      <c r="C23" s="108" t="s">
        <v>51</v>
      </c>
      <c r="D23" s="105"/>
      <c r="E23" s="151">
        <f>E24+E25+E26+E27</f>
        <v>0</v>
      </c>
      <c r="F23" s="149">
        <f>E23</f>
        <v>0</v>
      </c>
      <c r="G23" s="151">
        <f>G24+G25+G26+G27</f>
        <v>0</v>
      </c>
      <c r="H23" s="151">
        <f>H24+H25+H26+H27</f>
        <v>0</v>
      </c>
      <c r="I23" s="152">
        <f>I24+I25+I26+I27</f>
        <v>0</v>
      </c>
    </row>
    <row r="24" spans="1:9" ht="13.5" customHeight="1">
      <c r="A24" s="157"/>
      <c r="B24" s="158"/>
      <c r="C24" s="104" t="s">
        <v>167</v>
      </c>
      <c r="D24" s="105"/>
      <c r="E24" s="153"/>
      <c r="F24" s="149"/>
      <c r="G24" s="153"/>
      <c r="H24" s="153"/>
      <c r="I24" s="154"/>
    </row>
    <row r="25" spans="1:9" ht="13.5" customHeight="1">
      <c r="A25" s="157"/>
      <c r="B25" s="158"/>
      <c r="C25" s="104" t="s">
        <v>168</v>
      </c>
      <c r="D25" s="105"/>
      <c r="E25" s="153"/>
      <c r="F25" s="149"/>
      <c r="G25" s="153"/>
      <c r="H25" s="153"/>
      <c r="I25" s="154"/>
    </row>
    <row r="26" spans="1:9" ht="13.5" customHeight="1">
      <c r="A26" s="157"/>
      <c r="B26" s="158"/>
      <c r="C26" s="104" t="s">
        <v>169</v>
      </c>
      <c r="D26" s="105"/>
      <c r="E26" s="153"/>
      <c r="F26" s="149"/>
      <c r="G26" s="153"/>
      <c r="H26" s="153"/>
      <c r="I26" s="154"/>
    </row>
    <row r="27" spans="1:9" ht="13.5" customHeight="1">
      <c r="A27" s="157"/>
      <c r="B27" s="158"/>
      <c r="C27" s="104" t="s">
        <v>170</v>
      </c>
      <c r="D27" s="105"/>
      <c r="E27" s="153"/>
      <c r="F27" s="149"/>
      <c r="G27" s="153"/>
      <c r="H27" s="153"/>
      <c r="I27" s="154"/>
    </row>
    <row r="28" spans="1:11" s="110" customFormat="1" ht="13.5" customHeight="1">
      <c r="A28" s="106"/>
      <c r="B28" s="107">
        <v>2</v>
      </c>
      <c r="C28" s="108" t="s">
        <v>52</v>
      </c>
      <c r="D28" s="109"/>
      <c r="E28" s="151">
        <f>E29+E32+E33+E34</f>
        <v>13</v>
      </c>
      <c r="F28" s="151">
        <f>F29+F32+F33+F34</f>
        <v>13</v>
      </c>
      <c r="G28" s="151">
        <f>G29+G32+G33+G34</f>
        <v>60</v>
      </c>
      <c r="H28" s="151">
        <f>H29+H32+H33+H34</f>
        <v>2000</v>
      </c>
      <c r="I28" s="151">
        <f>I29+I32+I33+I34</f>
        <v>2500</v>
      </c>
      <c r="K28" s="124"/>
    </row>
    <row r="29" spans="1:9" ht="13.5" customHeight="1">
      <c r="A29" s="157"/>
      <c r="B29" s="158"/>
      <c r="C29" s="104" t="s">
        <v>167</v>
      </c>
      <c r="D29" s="105"/>
      <c r="E29" s="153">
        <f>SUM(E30:E31)</f>
        <v>13</v>
      </c>
      <c r="F29" s="153">
        <f>SUM(F30:F31)</f>
        <v>13</v>
      </c>
      <c r="G29" s="153">
        <f>SUM(G30:G31)</f>
        <v>60</v>
      </c>
      <c r="H29" s="153">
        <f>SUM(H30:H31)</f>
        <v>2000</v>
      </c>
      <c r="I29" s="153">
        <f>SUM(I30:I31)</f>
        <v>2500</v>
      </c>
    </row>
    <row r="30" spans="1:9" ht="13.5" customHeight="1">
      <c r="A30" s="157"/>
      <c r="B30" s="158"/>
      <c r="C30" s="104" t="s">
        <v>390</v>
      </c>
      <c r="D30" s="159">
        <v>44561</v>
      </c>
      <c r="E30" s="153">
        <v>0</v>
      </c>
      <c r="F30" s="149">
        <f>E30</f>
        <v>0</v>
      </c>
      <c r="G30" s="153">
        <v>30</v>
      </c>
      <c r="H30" s="153">
        <v>1000</v>
      </c>
      <c r="I30" s="154">
        <v>1500</v>
      </c>
    </row>
    <row r="31" spans="1:9" ht="13.5" customHeight="1">
      <c r="A31" s="157"/>
      <c r="B31" s="158"/>
      <c r="C31" s="104" t="s">
        <v>391</v>
      </c>
      <c r="D31" s="159">
        <v>44561</v>
      </c>
      <c r="E31" s="153">
        <v>13</v>
      </c>
      <c r="F31" s="149">
        <f>E31</f>
        <v>13</v>
      </c>
      <c r="G31" s="153">
        <v>30</v>
      </c>
      <c r="H31" s="153">
        <v>1000</v>
      </c>
      <c r="I31" s="154">
        <v>1000</v>
      </c>
    </row>
    <row r="32" spans="1:9" ht="30">
      <c r="A32" s="157"/>
      <c r="B32" s="158"/>
      <c r="C32" s="104" t="s">
        <v>168</v>
      </c>
      <c r="D32" s="105"/>
      <c r="E32" s="153"/>
      <c r="F32" s="149"/>
      <c r="G32" s="153"/>
      <c r="H32" s="153"/>
      <c r="I32" s="154"/>
    </row>
    <row r="33" spans="1:9" ht="30">
      <c r="A33" s="157"/>
      <c r="B33" s="158"/>
      <c r="C33" s="104" t="s">
        <v>169</v>
      </c>
      <c r="D33" s="105"/>
      <c r="E33" s="153"/>
      <c r="F33" s="149"/>
      <c r="G33" s="153"/>
      <c r="H33" s="153"/>
      <c r="I33" s="154"/>
    </row>
    <row r="34" spans="1:9" ht="39" customHeight="1">
      <c r="A34" s="157"/>
      <c r="B34" s="158"/>
      <c r="C34" s="104" t="s">
        <v>170</v>
      </c>
      <c r="D34" s="105"/>
      <c r="E34" s="153"/>
      <c r="F34" s="149"/>
      <c r="G34" s="153"/>
      <c r="H34" s="153"/>
      <c r="I34" s="154"/>
    </row>
    <row r="35" spans="1:11" s="110" customFormat="1" ht="29.25" customHeight="1">
      <c r="A35" s="106"/>
      <c r="B35" s="107">
        <v>3</v>
      </c>
      <c r="C35" s="108" t="s">
        <v>159</v>
      </c>
      <c r="D35" s="109"/>
      <c r="E35" s="151">
        <f>E36+E38+E42+E49</f>
        <v>206</v>
      </c>
      <c r="F35" s="148">
        <f>E35</f>
        <v>206</v>
      </c>
      <c r="G35" s="151">
        <f>G36+G38+G42+G49</f>
        <v>444</v>
      </c>
      <c r="H35" s="151">
        <f>H36+H38+H42+H49</f>
        <v>0</v>
      </c>
      <c r="I35" s="152">
        <f>I36+I38+I42+I49</f>
        <v>0</v>
      </c>
      <c r="K35" s="124"/>
    </row>
    <row r="36" spans="1:9" ht="13.5" customHeight="1">
      <c r="A36" s="157"/>
      <c r="B36" s="158"/>
      <c r="C36" s="104" t="s">
        <v>167</v>
      </c>
      <c r="D36" s="105"/>
      <c r="E36" s="153">
        <f>E37</f>
        <v>60</v>
      </c>
      <c r="F36" s="153">
        <f>F37</f>
        <v>60</v>
      </c>
      <c r="G36" s="151">
        <f>G37</f>
        <v>90</v>
      </c>
      <c r="H36" s="153">
        <f>H37</f>
        <v>0</v>
      </c>
      <c r="I36" s="154">
        <f>I37</f>
        <v>0</v>
      </c>
    </row>
    <row r="37" spans="1:9" ht="15">
      <c r="A37" s="157"/>
      <c r="B37" s="158"/>
      <c r="C37" s="160" t="s">
        <v>285</v>
      </c>
      <c r="D37" s="159">
        <v>44561</v>
      </c>
      <c r="E37" s="153">
        <v>60</v>
      </c>
      <c r="F37" s="149">
        <f>E37</f>
        <v>60</v>
      </c>
      <c r="G37" s="153">
        <v>90</v>
      </c>
      <c r="H37" s="153"/>
      <c r="I37" s="154"/>
    </row>
    <row r="38" spans="1:9" ht="30">
      <c r="A38" s="157"/>
      <c r="B38" s="158"/>
      <c r="C38" s="104" t="s">
        <v>168</v>
      </c>
      <c r="D38" s="105"/>
      <c r="E38" s="153">
        <f>SUM(E39:E41)</f>
        <v>89</v>
      </c>
      <c r="F38" s="153">
        <f>SUM(F39:F41)</f>
        <v>89</v>
      </c>
      <c r="G38" s="151">
        <f>SUM(G39:G41)</f>
        <v>138</v>
      </c>
      <c r="H38" s="153"/>
      <c r="I38" s="154"/>
    </row>
    <row r="39" spans="1:9" ht="15">
      <c r="A39" s="157"/>
      <c r="B39" s="158"/>
      <c r="C39" s="114" t="s">
        <v>407</v>
      </c>
      <c r="D39" s="159">
        <v>44561</v>
      </c>
      <c r="E39" s="153"/>
      <c r="F39" s="188"/>
      <c r="G39" s="149">
        <v>120</v>
      </c>
      <c r="H39" s="153"/>
      <c r="I39" s="154"/>
    </row>
    <row r="40" spans="1:9" ht="15">
      <c r="A40" s="157"/>
      <c r="B40" s="158"/>
      <c r="C40" s="114" t="s">
        <v>408</v>
      </c>
      <c r="D40" s="159">
        <v>44561</v>
      </c>
      <c r="E40" s="153"/>
      <c r="F40" s="188"/>
      <c r="G40" s="149">
        <v>18</v>
      </c>
      <c r="H40" s="153"/>
      <c r="I40" s="154"/>
    </row>
    <row r="41" spans="1:11" s="185" customFormat="1" ht="13.5" customHeight="1">
      <c r="A41" s="157"/>
      <c r="B41" s="158"/>
      <c r="C41" s="114" t="s">
        <v>333</v>
      </c>
      <c r="D41" s="159">
        <v>44377</v>
      </c>
      <c r="E41" s="153">
        <v>89</v>
      </c>
      <c r="F41" s="188">
        <v>89</v>
      </c>
      <c r="G41" s="149"/>
      <c r="H41" s="153"/>
      <c r="I41" s="154"/>
      <c r="K41" s="126"/>
    </row>
    <row r="42" spans="1:9" ht="30">
      <c r="A42" s="157"/>
      <c r="B42" s="158"/>
      <c r="C42" s="104" t="s">
        <v>169</v>
      </c>
      <c r="D42" s="105"/>
      <c r="E42" s="153">
        <f>SUM(E43:E44)</f>
        <v>57</v>
      </c>
      <c r="F42" s="153">
        <f>SUM(F43:F44)</f>
        <v>57</v>
      </c>
      <c r="G42" s="151">
        <f>SUM(G43:G48)</f>
        <v>216</v>
      </c>
      <c r="H42" s="153"/>
      <c r="I42" s="154"/>
    </row>
    <row r="43" spans="1:9" ht="26.25" customHeight="1">
      <c r="A43" s="157"/>
      <c r="B43" s="158"/>
      <c r="C43" s="160" t="s">
        <v>419</v>
      </c>
      <c r="D43" s="159">
        <v>44561</v>
      </c>
      <c r="E43" s="153">
        <v>57</v>
      </c>
      <c r="F43" s="149">
        <v>57</v>
      </c>
      <c r="G43" s="153">
        <v>20</v>
      </c>
      <c r="H43" s="153"/>
      <c r="I43" s="154"/>
    </row>
    <row r="44" spans="1:9" ht="15">
      <c r="A44" s="157"/>
      <c r="B44" s="158"/>
      <c r="C44" s="160" t="s">
        <v>411</v>
      </c>
      <c r="D44" s="159">
        <v>44561</v>
      </c>
      <c r="E44" s="153"/>
      <c r="F44" s="149"/>
      <c r="G44" s="153">
        <v>30</v>
      </c>
      <c r="H44" s="153"/>
      <c r="I44" s="154"/>
    </row>
    <row r="45" spans="1:9" ht="15">
      <c r="A45" s="157"/>
      <c r="B45" s="158"/>
      <c r="C45" s="160" t="s">
        <v>412</v>
      </c>
      <c r="D45" s="159">
        <v>44561</v>
      </c>
      <c r="E45" s="153"/>
      <c r="F45" s="149"/>
      <c r="G45" s="153">
        <v>100</v>
      </c>
      <c r="H45" s="153"/>
      <c r="I45" s="154"/>
    </row>
    <row r="46" spans="1:9" ht="15">
      <c r="A46" s="157"/>
      <c r="B46" s="158"/>
      <c r="C46" s="160" t="s">
        <v>420</v>
      </c>
      <c r="D46" s="159">
        <v>44561</v>
      </c>
      <c r="E46" s="153"/>
      <c r="F46" s="149"/>
      <c r="G46" s="281">
        <v>41</v>
      </c>
      <c r="H46" s="153"/>
      <c r="I46" s="154"/>
    </row>
    <row r="47" spans="1:9" ht="15">
      <c r="A47" s="157"/>
      <c r="B47" s="158"/>
      <c r="C47" s="160" t="s">
        <v>421</v>
      </c>
      <c r="D47" s="159">
        <v>44561</v>
      </c>
      <c r="E47" s="153"/>
      <c r="F47" s="149"/>
      <c r="G47" s="281">
        <v>22</v>
      </c>
      <c r="H47" s="153"/>
      <c r="I47" s="154"/>
    </row>
    <row r="48" spans="1:9" ht="15">
      <c r="A48" s="157"/>
      <c r="B48" s="158"/>
      <c r="C48" s="114" t="s">
        <v>413</v>
      </c>
      <c r="D48" s="159">
        <v>44561</v>
      </c>
      <c r="E48" s="153"/>
      <c r="F48" s="188"/>
      <c r="G48" s="149">
        <v>3</v>
      </c>
      <c r="H48" s="153"/>
      <c r="I48" s="154"/>
    </row>
    <row r="49" spans="1:9" ht="42.75" customHeight="1">
      <c r="A49" s="157"/>
      <c r="B49" s="158"/>
      <c r="C49" s="104" t="s">
        <v>170</v>
      </c>
      <c r="D49" s="105"/>
      <c r="E49" s="153"/>
      <c r="F49" s="149"/>
      <c r="G49" s="153"/>
      <c r="H49" s="153"/>
      <c r="I49" s="154"/>
    </row>
    <row r="50" spans="1:11" s="110" customFormat="1" ht="14.25">
      <c r="A50" s="106"/>
      <c r="B50" s="107">
        <v>4</v>
      </c>
      <c r="C50" s="108" t="s">
        <v>54</v>
      </c>
      <c r="D50" s="109"/>
      <c r="E50" s="151">
        <v>50</v>
      </c>
      <c r="F50" s="151">
        <v>50</v>
      </c>
      <c r="G50" s="151">
        <f>SUM(G51:G52)</f>
        <v>42</v>
      </c>
      <c r="H50" s="151">
        <v>50</v>
      </c>
      <c r="I50" s="152">
        <v>50</v>
      </c>
      <c r="K50" s="124"/>
    </row>
    <row r="51" spans="1:9" ht="15" customHeight="1">
      <c r="A51" s="157"/>
      <c r="B51" s="107"/>
      <c r="C51" s="189" t="s">
        <v>422</v>
      </c>
      <c r="D51" s="159">
        <v>44561</v>
      </c>
      <c r="E51" s="153"/>
      <c r="F51" s="149"/>
      <c r="G51" s="153">
        <v>30</v>
      </c>
      <c r="H51" s="153"/>
      <c r="I51" s="154"/>
    </row>
    <row r="52" spans="1:9" ht="15" customHeight="1">
      <c r="A52" s="157"/>
      <c r="B52" s="107"/>
      <c r="C52" s="189" t="s">
        <v>423</v>
      </c>
      <c r="D52" s="159"/>
      <c r="E52" s="153"/>
      <c r="F52" s="149"/>
      <c r="G52" s="153">
        <v>12</v>
      </c>
      <c r="H52" s="153"/>
      <c r="I52" s="154"/>
    </row>
    <row r="53" spans="1:9" ht="28.5">
      <c r="A53" s="157"/>
      <c r="B53" s="161">
        <v>5</v>
      </c>
      <c r="C53" s="112" t="s">
        <v>53</v>
      </c>
      <c r="D53" s="162"/>
      <c r="E53" s="163"/>
      <c r="F53" s="163"/>
      <c r="G53" s="153"/>
      <c r="H53" s="153"/>
      <c r="I53" s="154"/>
    </row>
    <row r="54" spans="1:9" ht="15" customHeight="1">
      <c r="A54" s="157"/>
      <c r="B54" s="158"/>
      <c r="C54" s="108" t="s">
        <v>171</v>
      </c>
      <c r="D54" s="105"/>
      <c r="E54" s="153"/>
      <c r="F54" s="153"/>
      <c r="G54" s="153"/>
      <c r="H54" s="153"/>
      <c r="I54" s="154"/>
    </row>
    <row r="55" spans="1:9" ht="15.75" thickBot="1">
      <c r="A55" s="164"/>
      <c r="B55" s="165"/>
      <c r="C55" s="166" t="s">
        <v>172</v>
      </c>
      <c r="D55" s="167"/>
      <c r="E55" s="168"/>
      <c r="F55" s="168"/>
      <c r="G55" s="168"/>
      <c r="H55" s="168"/>
      <c r="I55" s="169"/>
    </row>
    <row r="58" spans="3:8" ht="15">
      <c r="C58" s="11" t="s">
        <v>281</v>
      </c>
      <c r="D58" s="28"/>
      <c r="E58" s="121"/>
      <c r="F58" s="29" t="s">
        <v>282</v>
      </c>
      <c r="G58" s="38"/>
      <c r="H58" s="126"/>
    </row>
    <row r="59" spans="3:8" ht="15" customHeight="1">
      <c r="C59" s="11" t="s">
        <v>322</v>
      </c>
      <c r="D59" s="28"/>
      <c r="E59" s="121"/>
      <c r="F59" s="29" t="s">
        <v>283</v>
      </c>
      <c r="G59" s="38"/>
      <c r="H59" s="126"/>
    </row>
    <row r="60" ht="15">
      <c r="F60" s="12"/>
    </row>
  </sheetData>
  <sheetProtection/>
  <mergeCells count="7">
    <mergeCell ref="A5:H5"/>
    <mergeCell ref="A8:A9"/>
    <mergeCell ref="B8:B9"/>
    <mergeCell ref="C8:C9"/>
    <mergeCell ref="G8:I8"/>
    <mergeCell ref="D8:D9"/>
    <mergeCell ref="E8:F8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O20" sqref="O20"/>
    </sheetView>
  </sheetViews>
  <sheetFormatPr defaultColWidth="9.28125" defaultRowHeight="12.75"/>
  <cols>
    <col min="1" max="1" width="5.140625" style="12" customWidth="1"/>
    <col min="2" max="2" width="3.00390625" style="12" customWidth="1"/>
    <col min="3" max="3" width="17.57421875" style="12" customWidth="1"/>
    <col min="4" max="4" width="10.140625" style="12" customWidth="1"/>
    <col min="5" max="5" width="8.28125" style="12" customWidth="1"/>
    <col min="6" max="6" width="7.8515625" style="12" customWidth="1"/>
    <col min="7" max="7" width="8.28125" style="12" customWidth="1"/>
    <col min="8" max="8" width="8.00390625" style="12" customWidth="1"/>
    <col min="9" max="9" width="9.140625" style="12" customWidth="1"/>
    <col min="10" max="10" width="7.7109375" style="12" customWidth="1"/>
    <col min="11" max="12" width="8.140625" style="12" customWidth="1"/>
    <col min="13" max="16384" width="9.28125" style="12" customWidth="1"/>
  </cols>
  <sheetData>
    <row r="1" spans="1:11" ht="15">
      <c r="A1" s="41" t="s">
        <v>275</v>
      </c>
      <c r="B1" s="42"/>
      <c r="C1" s="43"/>
      <c r="K1" s="13" t="s">
        <v>62</v>
      </c>
    </row>
    <row r="2" spans="1:11" ht="15">
      <c r="A2" s="41" t="s">
        <v>276</v>
      </c>
      <c r="B2" s="42"/>
      <c r="C2" s="43"/>
      <c r="K2" s="13"/>
    </row>
    <row r="3" spans="1:11" ht="15">
      <c r="A3" s="41" t="s">
        <v>277</v>
      </c>
      <c r="B3" s="42"/>
      <c r="C3" s="43"/>
      <c r="K3" s="13"/>
    </row>
    <row r="4" spans="1:11" ht="15">
      <c r="A4" s="41" t="s">
        <v>278</v>
      </c>
      <c r="B4" s="42"/>
      <c r="C4" s="43"/>
      <c r="K4" s="13"/>
    </row>
    <row r="5" ht="15">
      <c r="K5" s="13"/>
    </row>
    <row r="7" spans="2:12" ht="12.75" customHeight="1">
      <c r="B7" s="366" t="s">
        <v>274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9" ht="15.75" thickBot="1">
      <c r="L9" s="13" t="s">
        <v>44</v>
      </c>
    </row>
    <row r="10" spans="1:12" ht="15.75" thickBot="1">
      <c r="A10" s="404" t="s">
        <v>331</v>
      </c>
      <c r="B10" s="389" t="s">
        <v>179</v>
      </c>
      <c r="C10" s="390"/>
      <c r="D10" s="395" t="s">
        <v>176</v>
      </c>
      <c r="E10" s="400" t="s">
        <v>403</v>
      </c>
      <c r="F10" s="401"/>
      <c r="G10" s="398" t="s">
        <v>404</v>
      </c>
      <c r="H10" s="399"/>
      <c r="I10" s="402" t="s">
        <v>329</v>
      </c>
      <c r="J10" s="403"/>
      <c r="K10" s="402" t="s">
        <v>405</v>
      </c>
      <c r="L10" s="403"/>
    </row>
    <row r="11" spans="1:12" ht="26.25" customHeight="1" thickBot="1">
      <c r="A11" s="405"/>
      <c r="B11" s="391"/>
      <c r="C11" s="392"/>
      <c r="D11" s="396"/>
      <c r="E11" s="393" t="s">
        <v>161</v>
      </c>
      <c r="F11" s="394"/>
      <c r="G11" s="379" t="s">
        <v>183</v>
      </c>
      <c r="H11" s="380"/>
      <c r="I11" s="379" t="s">
        <v>184</v>
      </c>
      <c r="J11" s="380"/>
      <c r="K11" s="379" t="s">
        <v>185</v>
      </c>
      <c r="L11" s="380"/>
    </row>
    <row r="12" spans="1:12" ht="42" customHeight="1" thickBot="1">
      <c r="A12" s="406"/>
      <c r="B12" s="393"/>
      <c r="C12" s="394"/>
      <c r="D12" s="397"/>
      <c r="E12" s="68" t="s">
        <v>332</v>
      </c>
      <c r="F12" s="116" t="s">
        <v>246</v>
      </c>
      <c r="G12" s="117" t="s">
        <v>160</v>
      </c>
      <c r="H12" s="118" t="s">
        <v>246</v>
      </c>
      <c r="I12" s="119" t="s">
        <v>160</v>
      </c>
      <c r="J12" s="120" t="s">
        <v>246</v>
      </c>
      <c r="K12" s="68" t="s">
        <v>160</v>
      </c>
      <c r="L12" s="116" t="s">
        <v>246</v>
      </c>
    </row>
    <row r="13" spans="1:12" s="13" customFormat="1" ht="15" thickBot="1">
      <c r="A13" s="69">
        <v>0</v>
      </c>
      <c r="B13" s="415">
        <v>1</v>
      </c>
      <c r="C13" s="416"/>
      <c r="D13" s="70">
        <v>2</v>
      </c>
      <c r="E13" s="115">
        <v>3</v>
      </c>
      <c r="F13" s="72">
        <v>4</v>
      </c>
      <c r="G13" s="73">
        <v>5</v>
      </c>
      <c r="H13" s="74">
        <v>6</v>
      </c>
      <c r="I13" s="71">
        <v>7</v>
      </c>
      <c r="J13" s="75">
        <v>8</v>
      </c>
      <c r="K13" s="73">
        <v>9</v>
      </c>
      <c r="L13" s="75">
        <v>10</v>
      </c>
    </row>
    <row r="14" spans="1:12" s="13" customFormat="1" ht="27.75" customHeight="1">
      <c r="A14" s="66" t="s">
        <v>186</v>
      </c>
      <c r="B14" s="383" t="s">
        <v>274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5"/>
    </row>
    <row r="15" spans="1:12" ht="27" customHeight="1">
      <c r="A15" s="76">
        <v>1</v>
      </c>
      <c r="B15" s="381" t="s">
        <v>406</v>
      </c>
      <c r="C15" s="382"/>
      <c r="D15" s="89">
        <f>'Anexa 4'!D30</f>
        <v>44561</v>
      </c>
      <c r="E15" s="67" t="s">
        <v>61</v>
      </c>
      <c r="F15" s="67" t="s">
        <v>61</v>
      </c>
      <c r="G15" s="176">
        <f>'BVC 2021 anexa1 '!H12-'BVC 2021 anexa1 '!G12</f>
        <v>162</v>
      </c>
      <c r="H15" s="63"/>
      <c r="I15" s="176">
        <f>'BVC 2021 anexa1 '!J12-'BVC 2021 anexa1 '!H12</f>
        <v>5</v>
      </c>
      <c r="J15" s="63"/>
      <c r="K15" s="176">
        <f>'BVC 2021 anexa1 '!K12-'BVC 2021 anexa1 '!J12</f>
        <v>0</v>
      </c>
      <c r="L15" s="64"/>
    </row>
    <row r="16" spans="1:12" ht="15">
      <c r="A16" s="76">
        <v>2</v>
      </c>
      <c r="B16" s="381" t="s">
        <v>416</v>
      </c>
      <c r="C16" s="382"/>
      <c r="D16" s="63"/>
      <c r="E16" s="67" t="s">
        <v>61</v>
      </c>
      <c r="F16" s="67" t="s">
        <v>61</v>
      </c>
      <c r="G16" s="176">
        <f>'BVC 2021 anexa1 '!G17-'BVC 2021 anexa1 '!H17</f>
        <v>-124.8466625000001</v>
      </c>
      <c r="H16" s="176"/>
      <c r="I16" s="176">
        <f>'BVC 2021 anexa1 '!J17-'BVC 2021 anexa1 '!H17</f>
        <v>0</v>
      </c>
      <c r="J16" s="176"/>
      <c r="K16" s="176">
        <f>'BVC 2021 anexa1 '!K17-'BVC 2021 anexa1 '!J17</f>
        <v>0</v>
      </c>
      <c r="L16" s="179"/>
    </row>
    <row r="17" spans="1:12" ht="15.75" thickBot="1">
      <c r="A17" s="76"/>
      <c r="B17" s="409" t="s">
        <v>189</v>
      </c>
      <c r="C17" s="410"/>
      <c r="D17" s="65"/>
      <c r="E17" s="77" t="s">
        <v>61</v>
      </c>
      <c r="F17" s="77" t="s">
        <v>61</v>
      </c>
      <c r="G17" s="177">
        <f aca="true" t="shared" si="0" ref="G17:L17">G15+G16</f>
        <v>37.15333749999991</v>
      </c>
      <c r="H17" s="177">
        <f t="shared" si="0"/>
        <v>0</v>
      </c>
      <c r="I17" s="177">
        <f t="shared" si="0"/>
        <v>5</v>
      </c>
      <c r="J17" s="177">
        <f t="shared" si="0"/>
        <v>0</v>
      </c>
      <c r="K17" s="177">
        <f t="shared" si="0"/>
        <v>0</v>
      </c>
      <c r="L17" s="177">
        <f t="shared" si="0"/>
        <v>0</v>
      </c>
    </row>
    <row r="18" spans="1:12" ht="41.25" customHeight="1">
      <c r="A18" s="78" t="s">
        <v>187</v>
      </c>
      <c r="B18" s="383" t="s">
        <v>191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5"/>
    </row>
    <row r="19" spans="1:12" ht="15">
      <c r="A19" s="76">
        <v>1</v>
      </c>
      <c r="B19" s="407" t="s">
        <v>181</v>
      </c>
      <c r="C19" s="408"/>
      <c r="D19" s="63"/>
      <c r="E19" s="67" t="s">
        <v>61</v>
      </c>
      <c r="F19" s="67" t="s">
        <v>61</v>
      </c>
      <c r="G19" s="176"/>
      <c r="H19" s="176"/>
      <c r="I19" s="176"/>
      <c r="J19" s="176"/>
      <c r="K19" s="176"/>
      <c r="L19" s="179"/>
    </row>
    <row r="20" spans="1:12" ht="15">
      <c r="A20" s="76">
        <v>2</v>
      </c>
      <c r="B20" s="407" t="s">
        <v>182</v>
      </c>
      <c r="C20" s="408"/>
      <c r="D20" s="63"/>
      <c r="E20" s="67" t="s">
        <v>61</v>
      </c>
      <c r="F20" s="67" t="s">
        <v>61</v>
      </c>
      <c r="G20" s="176"/>
      <c r="H20" s="176"/>
      <c r="I20" s="176"/>
      <c r="J20" s="176"/>
      <c r="K20" s="176"/>
      <c r="L20" s="179"/>
    </row>
    <row r="21" spans="1:12" ht="25.5" customHeight="1">
      <c r="A21" s="76"/>
      <c r="B21" s="411" t="s">
        <v>254</v>
      </c>
      <c r="C21" s="413"/>
      <c r="D21" s="63"/>
      <c r="E21" s="67"/>
      <c r="F21" s="67"/>
      <c r="G21" s="176"/>
      <c r="H21" s="176"/>
      <c r="I21" s="176"/>
      <c r="J21" s="176"/>
      <c r="K21" s="176"/>
      <c r="L21" s="179"/>
    </row>
    <row r="22" spans="1:12" ht="18.75" customHeight="1">
      <c r="A22" s="76"/>
      <c r="B22" s="412"/>
      <c r="C22" s="414"/>
      <c r="D22" s="63"/>
      <c r="E22" s="67"/>
      <c r="F22" s="67"/>
      <c r="G22" s="176"/>
      <c r="H22" s="176"/>
      <c r="I22" s="176"/>
      <c r="J22" s="176"/>
      <c r="K22" s="176"/>
      <c r="L22" s="179"/>
    </row>
    <row r="23" spans="1:12" ht="15">
      <c r="A23" s="76"/>
      <c r="B23" s="407" t="s">
        <v>255</v>
      </c>
      <c r="C23" s="408"/>
      <c r="D23" s="63"/>
      <c r="E23" s="67" t="s">
        <v>61</v>
      </c>
      <c r="F23" s="67" t="s">
        <v>61</v>
      </c>
      <c r="G23" s="176"/>
      <c r="H23" s="176"/>
      <c r="I23" s="176"/>
      <c r="J23" s="176"/>
      <c r="K23" s="176"/>
      <c r="L23" s="179"/>
    </row>
    <row r="24" spans="1:12" ht="15.75" thickBot="1">
      <c r="A24" s="76"/>
      <c r="B24" s="409" t="s">
        <v>190</v>
      </c>
      <c r="C24" s="410"/>
      <c r="D24" s="65"/>
      <c r="E24" s="77" t="s">
        <v>61</v>
      </c>
      <c r="F24" s="77" t="s">
        <v>61</v>
      </c>
      <c r="G24" s="177"/>
      <c r="H24" s="177"/>
      <c r="I24" s="177"/>
      <c r="J24" s="177"/>
      <c r="K24" s="177"/>
      <c r="L24" s="180"/>
    </row>
    <row r="25" spans="1:12" ht="30" thickBot="1">
      <c r="A25" s="79" t="s">
        <v>188</v>
      </c>
      <c r="B25" s="387" t="s">
        <v>330</v>
      </c>
      <c r="C25" s="388"/>
      <c r="D25" s="80"/>
      <c r="E25" s="178">
        <f>'BVC 2021 anexa1 '!G31</f>
        <v>326</v>
      </c>
      <c r="F25" s="80"/>
      <c r="G25" s="178">
        <f>E25+G17</f>
        <v>363.1533374999999</v>
      </c>
      <c r="H25" s="178"/>
      <c r="I25" s="178">
        <f>G25+I17</f>
        <v>368.1533374999999</v>
      </c>
      <c r="J25" s="178"/>
      <c r="K25" s="178">
        <f>I25+K17</f>
        <v>368.1533374999999</v>
      </c>
      <c r="L25" s="178">
        <f>L17</f>
        <v>0</v>
      </c>
    </row>
    <row r="28" spans="3:11" ht="16.5" customHeight="1">
      <c r="C28" s="386" t="s">
        <v>281</v>
      </c>
      <c r="D28" s="386"/>
      <c r="E28" s="28"/>
      <c r="I28" s="27"/>
      <c r="J28" s="29" t="s">
        <v>282</v>
      </c>
      <c r="K28" s="29"/>
    </row>
    <row r="29" spans="3:11" ht="12.75" customHeight="1">
      <c r="C29" s="386" t="s">
        <v>322</v>
      </c>
      <c r="D29" s="386"/>
      <c r="E29" s="28"/>
      <c r="I29" s="27"/>
      <c r="J29" s="29" t="s">
        <v>283</v>
      </c>
      <c r="K29" s="29"/>
    </row>
    <row r="34" ht="15">
      <c r="E34" s="12" t="s">
        <v>288</v>
      </c>
    </row>
  </sheetData>
  <sheetProtection/>
  <mergeCells count="27">
    <mergeCell ref="A10:A12"/>
    <mergeCell ref="B23:C23"/>
    <mergeCell ref="B24:C24"/>
    <mergeCell ref="B19:C19"/>
    <mergeCell ref="B20:C20"/>
    <mergeCell ref="B21:B22"/>
    <mergeCell ref="C21:C22"/>
    <mergeCell ref="B16:C16"/>
    <mergeCell ref="B17:C17"/>
    <mergeCell ref="B13:C13"/>
    <mergeCell ref="B7:L7"/>
    <mergeCell ref="I11:J11"/>
    <mergeCell ref="B10:C12"/>
    <mergeCell ref="D10:D12"/>
    <mergeCell ref="G10:H10"/>
    <mergeCell ref="K11:L11"/>
    <mergeCell ref="E10:F10"/>
    <mergeCell ref="I10:J10"/>
    <mergeCell ref="K10:L10"/>
    <mergeCell ref="E11:F11"/>
    <mergeCell ref="G11:H11"/>
    <mergeCell ref="B15:C15"/>
    <mergeCell ref="B14:L14"/>
    <mergeCell ref="B18:L18"/>
    <mergeCell ref="C28:D28"/>
    <mergeCell ref="C29:D29"/>
    <mergeCell ref="B25:C25"/>
  </mergeCells>
  <printOptions horizontalCentered="1"/>
  <pageMargins left="0.15748031496062992" right="0.15748031496062992" top="0.5905511811023623" bottom="0.5905511811023623" header="0.3937007874015748" footer="0.31496062992125984"/>
  <pageSetup horizontalDpi="600" verticalDpi="600" orientation="portrait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Statia15</cp:lastModifiedBy>
  <cp:lastPrinted>2021-04-09T06:41:29Z</cp:lastPrinted>
  <dcterms:created xsi:type="dcterms:W3CDTF">2011-11-22T11:53:52Z</dcterms:created>
  <dcterms:modified xsi:type="dcterms:W3CDTF">2021-04-19T09:50:19Z</dcterms:modified>
  <cp:category/>
  <cp:version/>
  <cp:contentType/>
  <cp:contentStatus/>
</cp:coreProperties>
</file>