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196" windowWidth="20376" windowHeight="11208" activeTab="3"/>
  </bookViews>
  <sheets>
    <sheet name="Anexa 1" sheetId="1" r:id="rId1"/>
    <sheet name="Anexa 2" sheetId="2" r:id="rId2"/>
    <sheet name="Anexa3" sheetId="3" state="hidden" r:id="rId3"/>
    <sheet name="Anexa 3" sheetId="4" r:id="rId4"/>
  </sheets>
  <definedNames/>
  <calcPr fullCalcOnLoad="1"/>
</workbook>
</file>

<file path=xl/sharedStrings.xml><?xml version="1.0" encoding="utf-8"?>
<sst xmlns="http://schemas.openxmlformats.org/spreadsheetml/2006/main" count="879" uniqueCount="530">
  <si>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</si>
  <si>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</si>
  <si>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</si>
  <si>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</si>
  <si>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</si>
  <si>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</si>
  <si>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</si>
  <si>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</si>
  <si>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</si>
  <si>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</si>
  <si>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</si>
  <si>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</si>
  <si>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</si>
  <si>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</si>
  <si>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</si>
  <si>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</si>
  <si>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</si>
  <si>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</si>
  <si>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</si>
  <si>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</si>
  <si>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</si>
  <si>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</si>
  <si>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</si>
  <si>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</si>
  <si>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</si>
  <si>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</si>
  <si>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</si>
  <si>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</si>
  <si>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</si>
  <si>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</si>
  <si>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</si>
  <si>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</si>
  <si>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</si>
  <si>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</si>
  <si>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</si>
  <si>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</si>
  <si>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</si>
  <si>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</si>
  <si>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</si>
  <si>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</si>
  <si>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</si>
  <si>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</si>
  <si>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</si>
  <si>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</si>
  <si>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</si>
  <si>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</si>
  <si>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</si>
  <si>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</si>
  <si>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</si>
  <si>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</si>
  <si>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</si>
  <si>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</si>
  <si>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</si>
  <si>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</si>
  <si>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</si>
  <si>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</si>
  <si>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</si>
  <si>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</si>
  <si>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</si>
  <si>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</si>
  <si>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</si>
  <si>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</si>
  <si>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</si>
  <si>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</si>
  <si>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</si>
  <si>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</si>
  <si>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</si>
  <si>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</si>
  <si>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</si>
  <si>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</si>
  <si>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</si>
  <si>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</si>
  <si>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</si>
  <si>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</si>
  <si>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</si>
  <si>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</si>
  <si>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</si>
  <si>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</si>
  <si>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</si>
  <si>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</si>
  <si>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</si>
  <si>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</si>
  <si>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</si>
  <si>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</si>
  <si>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</si>
  <si>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</si>
  <si>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</si>
  <si>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</si>
  <si>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</si>
  <si>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</si>
  <si>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</si>
  <si>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</si>
  <si>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</si>
  <si>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</si>
  <si>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</si>
  <si>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</si>
  <si>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</si>
  <si>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</si>
  <si>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</si>
  <si>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</si>
  <si>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</si>
  <si>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300250</t>
  </si>
  <si>
    <t>330002</t>
  </si>
  <si>
    <t>3302</t>
  </si>
  <si>
    <t>330208</t>
  </si>
  <si>
    <t>330210</t>
  </si>
  <si>
    <t>330228</t>
  </si>
  <si>
    <t>330250</t>
  </si>
  <si>
    <t>3402</t>
  </si>
  <si>
    <t>340202</t>
  </si>
  <si>
    <t>340250</t>
  </si>
  <si>
    <t>3502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</si>
  <si>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</si>
  <si>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</si>
  <si>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</si>
  <si>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</si>
  <si>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</si>
  <si>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</si>
  <si>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</si>
  <si>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</si>
  <si>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</si>
  <si>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</si>
  <si>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</si>
  <si>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</si>
  <si>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</si>
  <si>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</si>
  <si>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</si>
  <si>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</si>
  <si>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</si>
  <si>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</si>
  <si>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</si>
  <si>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</si>
  <si>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</si>
  <si>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</si>
  <si>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</si>
  <si>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</si>
  <si>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</si>
  <si>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</si>
  <si>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</si>
  <si>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</si>
  <si>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</si>
  <si>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</si>
  <si>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</si>
  <si>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</si>
  <si>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</si>
  <si>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</si>
  <si>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</si>
  <si>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</si>
  <si>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</si>
  <si>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</si>
  <si>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</si>
  <si>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</si>
  <si>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</si>
  <si>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</si>
  <si>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</si>
  <si>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</si>
  <si>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</si>
  <si>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</si>
  <si>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</si>
  <si>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</si>
  <si>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</si>
  <si>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</si>
  <si>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</si>
  <si>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</si>
  <si>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</si>
  <si>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</si>
  <si>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</si>
  <si>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</si>
  <si>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</si>
  <si>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</si>
  <si>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</si>
  <si>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</si>
  <si>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</si>
  <si>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</si>
  <si>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</si>
  <si>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</si>
  <si>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</si>
  <si>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</si>
  <si>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</si>
  <si>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</si>
  <si>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</si>
  <si>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</si>
  <si>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</si>
  <si>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</si>
  <si>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</si>
  <si>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</si>
  <si>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</si>
  <si>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</si>
  <si>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</si>
  <si>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</si>
  <si>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</si>
  <si>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</si>
  <si>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</si>
  <si>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</si>
  <si>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</si>
  <si>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</si>
  <si>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</si>
  <si>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</si>
  <si>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</si>
  <si>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</si>
  <si>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</si>
  <si>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</si>
  <si>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</si>
  <si>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</si>
  <si>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</si>
  <si>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</si>
  <si>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</si>
  <si>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</si>
  <si>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</si>
  <si>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</si>
  <si>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</si>
  <si>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</si>
  <si>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</si>
  <si>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</si>
  <si>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</si>
  <si>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</si>
  <si>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</si>
  <si>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</si>
  <si>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</si>
  <si>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</si>
  <si>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</si>
  <si>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</si>
  <si>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</si>
  <si>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</si>
  <si>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</si>
  <si>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</si>
  <si>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</si>
  <si>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</si>
  <si>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</si>
  <si>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</si>
  <si>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</si>
  <si>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</si>
  <si>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</si>
  <si>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</si>
  <si>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</si>
  <si>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</si>
  <si>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</si>
  <si>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</si>
  <si>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</si>
  <si>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</si>
  <si>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</si>
  <si>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</si>
  <si>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</si>
  <si>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</si>
  <si>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</si>
  <si>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</si>
  <si>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</si>
  <si>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</si>
  <si>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</si>
  <si>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</si>
  <si>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</si>
  <si>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</si>
  <si>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</si>
  <si>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</si>
  <si>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</si>
  <si>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</si>
  <si>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</si>
  <si>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</si>
  <si>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</si>
  <si>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</si>
  <si>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</si>
  <si>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</si>
  <si>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</si>
  <si>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</si>
  <si>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</si>
  <si>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</si>
  <si>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</si>
  <si>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</si>
  <si>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</si>
  <si>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</si>
  <si>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</si>
  <si>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</si>
  <si>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</si>
  <si>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</si>
  <si>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</si>
  <si>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</si>
  <si>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</si>
  <si>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</si>
  <si>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</si>
  <si>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</si>
  <si>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</si>
  <si>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</si>
  <si>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</si>
  <si>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</si>
  <si>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</si>
  <si>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</si>
  <si>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</si>
  <si>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</si>
  <si>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</si>
  <si>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</si>
  <si>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</si>
  <si>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</si>
  <si>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</si>
  <si>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</si>
  <si>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</si>
  <si>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</si>
  <si>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</si>
  <si>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</si>
  <si>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</si>
  <si>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</si>
  <si>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</si>
  <si>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</si>
  <si>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</si>
  <si>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</si>
  <si>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</si>
  <si>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</si>
  <si>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</si>
  <si>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</si>
  <si>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</si>
  <si>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</si>
  <si>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</si>
  <si>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</si>
  <si>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</si>
  <si>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</si>
  <si>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</si>
  <si>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</si>
  <si>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</si>
  <si>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</si>
  <si>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</si>
  <si>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</si>
  <si>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</si>
  <si>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</si>
  <si>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</si>
  <si>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</si>
  <si>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</si>
  <si>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</si>
  <si>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</si>
  <si>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</si>
  <si>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</si>
  <si>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</si>
  <si>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</si>
  <si>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</si>
  <si>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</si>
  <si>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</si>
  <si>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</si>
  <si>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</si>
  <si>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</si>
  <si>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</si>
  <si>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</si>
  <si>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</si>
  <si>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</si>
  <si>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</si>
  <si>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</si>
  <si>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</si>
  <si>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</si>
  <si>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</si>
  <si>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</si>
  <si>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</si>
  <si>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400000</t>
  </si>
  <si>
    <t>Incasări din rambursarea împrumuturilor acordate</t>
  </si>
  <si>
    <t>SUBVENTII DE LA ALTE ADMINISTRATII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</si>
  <si>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</si>
  <si>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</si>
  <si>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</si>
  <si>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</si>
  <si>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</si>
  <si>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</si>
  <si>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</si>
  <si>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</si>
  <si>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</si>
  <si>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</si>
  <si>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</si>
  <si>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</si>
  <si>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</si>
  <si>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</si>
  <si>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</si>
  <si>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</si>
  <si>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</si>
  <si>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</si>
  <si>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</si>
  <si>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</si>
  <si>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</si>
  <si>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</si>
  <si>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</si>
  <si>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</si>
  <si>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</si>
  <si>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</si>
  <si>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</si>
  <si>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</si>
  <si>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</si>
  <si>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</si>
  <si>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</si>
  <si>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</si>
  <si>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</si>
  <si>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</si>
  <si>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</si>
  <si>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</si>
  <si>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</si>
  <si>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</si>
  <si>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</si>
  <si>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</si>
  <si>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</si>
  <si>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</si>
  <si>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</si>
  <si>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</si>
  <si>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</si>
  <si>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</si>
  <si>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</si>
  <si>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</si>
  <si>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</si>
  <si>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</si>
  <si>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</si>
  <si>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</si>
  <si>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</si>
  <si>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</si>
  <si>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</si>
  <si>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</si>
  <si>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</si>
  <si>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</si>
  <si>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</si>
  <si>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</si>
  <si>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</si>
  <si>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Contributia asociatiei de propr.pt lucr.de reabilitare termică</t>
  </si>
  <si>
    <t>Subvenții pentru instituțiile publice destinate secțiunii de dezvoltare</t>
  </si>
  <si>
    <t>35020102</t>
  </si>
  <si>
    <t>420205</t>
  </si>
  <si>
    <t>Planuri și regulamente de urbanism</t>
  </si>
  <si>
    <t>PROIECTE CU FINANTARE DIN FONDURI NERAMBURSABILE CADRUL FINANCIAR 2014-2018</t>
  </si>
  <si>
    <t>4208</t>
  </si>
  <si>
    <t>SUBVENTII DE LA BUGETUL DE STAT -Cofinanțare publică acordată în cadrul mecanismului SEE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</si>
  <si>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</si>
  <si>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</si>
  <si>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</si>
  <si>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</si>
  <si>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</si>
  <si>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</si>
  <si>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</si>
  <si>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Sume utilizate de administrațiile locale din excedentul anului precedent pentru sec'țiunea de dezvoltare</t>
  </si>
  <si>
    <t>40101502</t>
  </si>
  <si>
    <t>420265</t>
  </si>
  <si>
    <t>Finantarea Programului National de Dezvoltare Locala</t>
  </si>
  <si>
    <t xml:space="preserve"> VENITURI </t>
  </si>
  <si>
    <t>I VENITURI CURENTE</t>
  </si>
  <si>
    <t>000110</t>
  </si>
  <si>
    <t>360205</t>
  </si>
  <si>
    <t>Vărsăminte din veniturile și /sau disponibilitățile instituțiilor publice</t>
  </si>
  <si>
    <t>421043</t>
  </si>
  <si>
    <t xml:space="preserve">Titlul X - PROIECTE CU FINANTARE DIN FONDURI EXTERNE  NERAMBURSABILE AFERENTE CADRULUI FINANCIAR 2014-2020                                                                                        </t>
  </si>
  <si>
    <t xml:space="preserve">58                  </t>
  </si>
  <si>
    <t>Sume primite de instituțiile publice și activitățile finanțate integral sau parțial din venituri proprii în cadrul programului FEGA implementate de APIA</t>
  </si>
  <si>
    <t xml:space="preserve">  Contributia de intretinere a persoanelor asistate</t>
  </si>
  <si>
    <t>330213</t>
  </si>
  <si>
    <t>Subvenții de la bugetul de stat către bugetele locale pentru realizarea obiectivelor de investiții în turism</t>
  </si>
  <si>
    <t>420240</t>
  </si>
  <si>
    <t>TITLUL X PROIECTE CU FINANTARE DIN FONDURI NERAMBURSABILE CADRUL FINANCIAR 2014-2018</t>
  </si>
  <si>
    <t>4702</t>
  </si>
  <si>
    <t>4702400</t>
  </si>
  <si>
    <t>Sume în curs de distribuire</t>
  </si>
  <si>
    <t>420269</t>
  </si>
  <si>
    <t>Sume primite de la UE/alți donatori</t>
  </si>
  <si>
    <t>Prevederi bugetare trimestriale</t>
  </si>
  <si>
    <t>Prevederi   bugetare  anuale</t>
  </si>
  <si>
    <t>Prefinanțare</t>
  </si>
  <si>
    <t>Sume încasate pentru bugetul local în contul unic, în curs de distribuire</t>
  </si>
  <si>
    <t>Subvenţii de la bugetul de stat către bugetele locale necesare susţinerii derulării proiectelor finanţate din fonduri externe nerambursabile (FEN) postaderare aferete perioadei de programare 2014-2020****)</t>
  </si>
  <si>
    <t>4802001</t>
  </si>
  <si>
    <t>48020101</t>
  </si>
  <si>
    <t>48020102</t>
  </si>
  <si>
    <t>Sume primite în contul plăților efectuate în anul curent</t>
  </si>
  <si>
    <t>Sume primite în contul plăților efectuate în anii anteriori</t>
  </si>
  <si>
    <t>4802</t>
  </si>
  <si>
    <t xml:space="preserve">Prefinanțare </t>
  </si>
  <si>
    <t>430234</t>
  </si>
  <si>
    <t>Sume alocate din bugetul ANCPI pentru finanțarea lucrărilor de înregistrare sisteatică din cadrul programului național de cadastru și carte funciară</t>
  </si>
  <si>
    <t xml:space="preserve">85                  </t>
  </si>
  <si>
    <t>370100</t>
  </si>
  <si>
    <t>Donații și sponsorizări</t>
  </si>
  <si>
    <t>Venituri din valorificarea unor bunuri ale instituțiilor publice</t>
  </si>
  <si>
    <t>Execuție la 30.09.2018</t>
  </si>
  <si>
    <t>35020202</t>
  </si>
  <si>
    <t>50</t>
  </si>
  <si>
    <t>401501</t>
  </si>
  <si>
    <t>7010</t>
  </si>
  <si>
    <t xml:space="preserve">7010 Locuinte, servicii si dezvoltare publica           </t>
  </si>
  <si>
    <t>Subvenții pentru instituții publice</t>
  </si>
  <si>
    <t>Încasări din rambursarea împrumuturilor acordate</t>
  </si>
  <si>
    <t>TITLUL VI TRANSFERURI INTRE UNITATI ALE ADMINISTRATIEI PUBLICE</t>
  </si>
  <si>
    <t xml:space="preserve">Sume in curs de distribuire </t>
  </si>
  <si>
    <t xml:space="preserve">Sume incasate pentru bugetul local in contul unic </t>
  </si>
  <si>
    <t>470400</t>
  </si>
  <si>
    <t>1</t>
  </si>
  <si>
    <t>Sume aferente creditelor interne</t>
  </si>
  <si>
    <t>41070201</t>
  </si>
  <si>
    <t>70</t>
  </si>
  <si>
    <t>30020803</t>
  </si>
  <si>
    <t>Dividende de la sociețile comerciale</t>
  </si>
  <si>
    <t>30020530</t>
  </si>
  <si>
    <t>36020101</t>
  </si>
  <si>
    <t>Venituri din aplicaraea prescripției extinctive</t>
  </si>
  <si>
    <t>420280</t>
  </si>
  <si>
    <t>430241</t>
  </si>
  <si>
    <t>30020802</t>
  </si>
  <si>
    <t>Venituri din dividende de la alți plătitori</t>
  </si>
  <si>
    <t>420212</t>
  </si>
  <si>
    <t>Subvenții pentru reabilitarea termică a clădirilor de locuit</t>
  </si>
  <si>
    <t>Subvenții de la bugetul de stat pentru decontarea cheltuielilor pentru carantină</t>
  </si>
  <si>
    <t>Sume alocate pentru chelutielile cu alocația de hrană și cu indemnizația de cazare pentru personalul din serviciile sociale publice aflat în izolare preventivă la locul de muncă</t>
  </si>
  <si>
    <t>48020103</t>
  </si>
  <si>
    <t xml:space="preserve">6507Invatamant         </t>
  </si>
  <si>
    <t>6507</t>
  </si>
  <si>
    <t>5007</t>
  </si>
  <si>
    <t>7007</t>
  </si>
  <si>
    <t>8407</t>
  </si>
  <si>
    <t xml:space="preserve">8407Transporturi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</si>
  <si>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7007 Locuinte, servicii si dezvoltare publica           </t>
  </si>
  <si>
    <t>000107</t>
  </si>
  <si>
    <t>Sume alocate pentru indemnizații aferente suspendării temporrare a contractului de activitate sportivă</t>
  </si>
  <si>
    <t>420279</t>
  </si>
  <si>
    <t>Subvenții pentru finanțarea liceelor tehnologice cu profil preponderent agricol</t>
  </si>
  <si>
    <t>330226</t>
  </si>
  <si>
    <t>Venituri din despăgubiri</t>
  </si>
  <si>
    <t>Prevederi       bugetare      trimestriale</t>
  </si>
  <si>
    <t>040205</t>
  </si>
  <si>
    <t>110205</t>
  </si>
  <si>
    <t xml:space="preserve">   Sume defalcate din taxa pe valoarea adaugata  pentru drumuri</t>
  </si>
  <si>
    <t>Execuție  la        30.11.2021</t>
  </si>
  <si>
    <t>050000</t>
  </si>
  <si>
    <t>055000</t>
  </si>
  <si>
    <t>110206</t>
  </si>
  <si>
    <t>Finanțarea lucrărilor de cadastru imobiliar</t>
  </si>
  <si>
    <t>420229</t>
  </si>
  <si>
    <t xml:space="preserve">CONTUL DE EXECUȚIE  PRELIMINATĂ AL  BUGETULUI LOCAL </t>
  </si>
  <si>
    <t>Execuție preliminată  la        31.12.2021</t>
  </si>
  <si>
    <t xml:space="preserve">                  CONTUL DE EXECUȚIE  PRELIMINATĂ AL  BUGETULUI ACTIVITĂȚILOR ȘI  INSTITUȚIILOR PUBLICE FINANȚATE DIN VENITURI PROPRII ȘI SUBVENȚII DIN BUGETUL LOCAL</t>
  </si>
  <si>
    <t xml:space="preserve">                  CONTUL DE EXECUȚIE PRELIMINATĂ AL BUGETULUI  CREDITELOR INTERNE</t>
  </si>
  <si>
    <t>Execuție  la          30.11.2021</t>
  </si>
  <si>
    <t>Execuție  la  30.11.2021</t>
  </si>
  <si>
    <t>Prevederi            bugetare            anuale 2021</t>
  </si>
  <si>
    <t>Prevederi            bugetare              anuale 2021</t>
  </si>
  <si>
    <t>Sume repartizate din Fondul la dispoziția Consiliului Județean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</si>
</sst>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.00\ _l_e_i"/>
    <numFmt numFmtId="189" formatCode="#,##0\ _l_e_i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15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14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/>
    </xf>
    <xf numFmtId="4" fontId="15" fillId="0" borderId="10" xfId="0" applyNumberFormat="1" applyFont="1" applyBorder="1" applyAlignment="1">
      <alignment vertical="top"/>
    </xf>
    <xf numFmtId="4" fontId="56" fillId="0" borderId="10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vertical="top"/>
    </xf>
    <xf numFmtId="0" fontId="20" fillId="2" borderId="0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4" fontId="6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0" fontId="20" fillId="2" borderId="11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9" fontId="8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4" fontId="8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" fontId="8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4" fontId="21" fillId="0" borderId="10" xfId="0" applyNumberFormat="1" applyFont="1" applyBorder="1" applyAlignment="1">
      <alignment horizontal="right" vertical="top"/>
    </xf>
    <xf numFmtId="4" fontId="20" fillId="0" borderId="10" xfId="0" applyNumberFormat="1" applyFont="1" applyBorder="1" applyAlignment="1">
      <alignment horizontal="right" vertical="top"/>
    </xf>
    <xf numFmtId="4" fontId="20" fillId="0" borderId="14" xfId="0" applyNumberFormat="1" applyFont="1" applyBorder="1" applyAlignment="1">
      <alignment horizontal="right" vertical="top"/>
    </xf>
    <xf numFmtId="4" fontId="22" fillId="0" borderId="10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horizontal="right" vertical="top"/>
    </xf>
    <xf numFmtId="4" fontId="22" fillId="0" borderId="14" xfId="0" applyNumberFormat="1" applyFont="1" applyBorder="1" applyAlignment="1">
      <alignment horizontal="right" vertical="top"/>
    </xf>
    <xf numFmtId="4" fontId="23" fillId="0" borderId="14" xfId="0" applyNumberFormat="1" applyFont="1" applyBorder="1" applyAlignment="1">
      <alignment horizontal="right" vertical="top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49" fontId="20" fillId="2" borderId="16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view="pageLayout" workbookViewId="0" topLeftCell="A1">
      <selection activeCell="E18" sqref="E18"/>
    </sheetView>
  </sheetViews>
  <sheetFormatPr defaultColWidth="9.140625" defaultRowHeight="15"/>
  <cols>
    <col min="1" max="1" width="53.28125" style="64" customWidth="1"/>
    <col min="2" max="2" width="13.7109375" style="61" customWidth="1"/>
    <col min="3" max="3" width="14.57421875" style="62" customWidth="1"/>
    <col min="4" max="4" width="15.00390625" style="62" hidden="1" customWidth="1"/>
    <col min="5" max="5" width="14.28125" style="62" customWidth="1"/>
    <col min="6" max="6" width="11.7109375" style="64" hidden="1" customWidth="1"/>
    <col min="7" max="7" width="13.57421875" style="64" hidden="1" customWidth="1"/>
    <col min="8" max="8" width="13.421875" style="64" hidden="1" customWidth="1"/>
    <col min="9" max="9" width="14.28125" style="64" customWidth="1"/>
    <col min="10" max="10" width="10.00390625" style="64" bestFit="1" customWidth="1"/>
    <col min="11" max="16384" width="9.140625" style="64" customWidth="1"/>
  </cols>
  <sheetData>
    <row r="1" spans="1:9" ht="15.75">
      <c r="A1" s="60" t="s">
        <v>400</v>
      </c>
      <c r="F1" s="63"/>
      <c r="G1" s="63"/>
      <c r="I1" s="160" t="s">
        <v>324</v>
      </c>
    </row>
    <row r="2" ht="15.75" hidden="1">
      <c r="A2" s="60"/>
    </row>
    <row r="3" ht="12.75" hidden="1"/>
    <row r="4" spans="1:5" ht="15">
      <c r="A4" s="179" t="s">
        <v>521</v>
      </c>
      <c r="B4" s="180"/>
      <c r="C4" s="180"/>
      <c r="D4" s="180"/>
      <c r="E4" s="180"/>
    </row>
    <row r="5" spans="1:5" ht="15">
      <c r="A5" s="181">
        <v>44561</v>
      </c>
      <c r="B5" s="182"/>
      <c r="C5" s="182"/>
      <c r="D5" s="182"/>
      <c r="E5" s="182"/>
    </row>
    <row r="6" ht="12.75">
      <c r="E6" s="100" t="s">
        <v>247</v>
      </c>
    </row>
    <row r="7" ht="6.75" customHeight="1"/>
    <row r="8" spans="1:9" ht="12.75" customHeight="1">
      <c r="A8" s="183" t="s">
        <v>248</v>
      </c>
      <c r="B8" s="184" t="s">
        <v>243</v>
      </c>
      <c r="C8" s="176" t="s">
        <v>527</v>
      </c>
      <c r="D8" s="176" t="s">
        <v>511</v>
      </c>
      <c r="E8" s="176" t="s">
        <v>515</v>
      </c>
      <c r="F8" s="177" t="s">
        <v>409</v>
      </c>
      <c r="G8" s="114"/>
      <c r="I8" s="176" t="s">
        <v>522</v>
      </c>
    </row>
    <row r="9" spans="1:9" ht="32.25" customHeight="1">
      <c r="A9" s="183"/>
      <c r="B9" s="184"/>
      <c r="C9" s="176"/>
      <c r="D9" s="176"/>
      <c r="E9" s="176"/>
      <c r="F9" s="178"/>
      <c r="G9" s="114"/>
      <c r="I9" s="176"/>
    </row>
    <row r="10" spans="1:9" ht="13.5">
      <c r="A10" s="65"/>
      <c r="B10" s="66"/>
      <c r="C10" s="67">
        <v>1</v>
      </c>
      <c r="D10" s="67">
        <v>2</v>
      </c>
      <c r="E10" s="67">
        <v>3</v>
      </c>
      <c r="F10" s="68" t="s">
        <v>410</v>
      </c>
      <c r="G10" s="114"/>
      <c r="I10" s="67">
        <v>3</v>
      </c>
    </row>
    <row r="11" spans="1:11" s="72" customFormat="1" ht="13.5">
      <c r="A11" s="69" t="s">
        <v>0</v>
      </c>
      <c r="B11" s="70" t="s">
        <v>57</v>
      </c>
      <c r="C11" s="71">
        <f>C12+C97+C104+C124+C138+C134+C136</f>
        <v>606735631</v>
      </c>
      <c r="D11" s="71">
        <f>D12+D97+D104+D124+D138+D134+D136</f>
        <v>606735631</v>
      </c>
      <c r="E11" s="71">
        <f>E12+E97+E104+E124+E138+E134+E136</f>
        <v>347762810</v>
      </c>
      <c r="F11" s="27"/>
      <c r="G11" s="115">
        <f>D11/11</f>
        <v>55157784.63636363</v>
      </c>
      <c r="H11" s="116">
        <f>G11*12</f>
        <v>661893415.6363636</v>
      </c>
      <c r="I11" s="71">
        <f>I12+I97+I104+I124+I138+I134+I136</f>
        <v>399672682</v>
      </c>
      <c r="K11" s="168"/>
    </row>
    <row r="12" spans="1:9" s="72" customFormat="1" ht="13.5">
      <c r="A12" s="69" t="s">
        <v>1</v>
      </c>
      <c r="B12" s="70" t="s">
        <v>58</v>
      </c>
      <c r="C12" s="71">
        <f>C13+C59</f>
        <v>439063608</v>
      </c>
      <c r="D12" s="71">
        <f>D13+D59</f>
        <v>439063608</v>
      </c>
      <c r="E12" s="71">
        <f>E13+E59</f>
        <v>327666604</v>
      </c>
      <c r="F12" s="27"/>
      <c r="G12" s="115">
        <f aca="true" t="shared" si="0" ref="G12:G81">D12/11</f>
        <v>39914873.45454545</v>
      </c>
      <c r="H12" s="116">
        <f aca="true" t="shared" si="1" ref="H12:H81">G12*12</f>
        <v>478978481.45454544</v>
      </c>
      <c r="I12" s="71">
        <f>I13+I59</f>
        <v>377296541</v>
      </c>
    </row>
    <row r="13" spans="1:9" s="72" customFormat="1" ht="13.5">
      <c r="A13" s="69" t="s">
        <v>2</v>
      </c>
      <c r="B13" s="70" t="s">
        <v>59</v>
      </c>
      <c r="C13" s="71">
        <f>C15+C17+C19+C23+C29+C40+C45+C47+C50+C57</f>
        <v>389153288</v>
      </c>
      <c r="D13" s="71">
        <f>D15+D17+D19+D23+D29+D40+D45+D47+D50+D57</f>
        <v>389153288</v>
      </c>
      <c r="E13" s="71">
        <f>E15+E17+E19+E23+E27+E29+E40+E45+E47+E50+E57</f>
        <v>287755242</v>
      </c>
      <c r="F13" s="27"/>
      <c r="G13" s="115">
        <f t="shared" si="0"/>
        <v>35377571.63636363</v>
      </c>
      <c r="H13" s="116">
        <f t="shared" si="1"/>
        <v>424530859.6363636</v>
      </c>
      <c r="I13" s="71">
        <f>I15+I17+I19+I23+I27+I29+I40+I45+I47+I50+I57</f>
        <v>334486541</v>
      </c>
    </row>
    <row r="14" spans="1:9" ht="26.25" hidden="1">
      <c r="A14" s="73" t="s">
        <v>270</v>
      </c>
      <c r="B14" s="74" t="s">
        <v>60</v>
      </c>
      <c r="C14" s="75"/>
      <c r="D14" s="75"/>
      <c r="E14" s="75"/>
      <c r="F14" s="26"/>
      <c r="G14" s="115">
        <f t="shared" si="0"/>
        <v>0</v>
      </c>
      <c r="H14" s="116">
        <f t="shared" si="1"/>
        <v>0</v>
      </c>
      <c r="I14" s="75"/>
    </row>
    <row r="15" spans="1:9" ht="13.5" hidden="1">
      <c r="A15" s="69" t="s">
        <v>365</v>
      </c>
      <c r="B15" s="70" t="s">
        <v>367</v>
      </c>
      <c r="C15" s="71">
        <f>C16</f>
        <v>0</v>
      </c>
      <c r="D15" s="71">
        <f>D16</f>
        <v>0</v>
      </c>
      <c r="E15" s="71">
        <f>E16</f>
        <v>0</v>
      </c>
      <c r="F15" s="27"/>
      <c r="G15" s="115">
        <f t="shared" si="0"/>
        <v>0</v>
      </c>
      <c r="H15" s="116">
        <f t="shared" si="1"/>
        <v>0</v>
      </c>
      <c r="I15" s="71">
        <f>I16</f>
        <v>0</v>
      </c>
    </row>
    <row r="16" spans="1:9" ht="12.75" hidden="1">
      <c r="A16" s="73" t="s">
        <v>366</v>
      </c>
      <c r="B16" s="74" t="s">
        <v>368</v>
      </c>
      <c r="C16" s="75"/>
      <c r="D16" s="75"/>
      <c r="E16" s="75">
        <v>0</v>
      </c>
      <c r="F16" s="26"/>
      <c r="G16" s="115">
        <f t="shared" si="0"/>
        <v>0</v>
      </c>
      <c r="H16" s="116">
        <f t="shared" si="1"/>
        <v>0</v>
      </c>
      <c r="I16" s="75">
        <v>0</v>
      </c>
    </row>
    <row r="17" spans="1:9" s="72" customFormat="1" ht="13.5">
      <c r="A17" s="69" t="s">
        <v>271</v>
      </c>
      <c r="B17" s="70" t="s">
        <v>61</v>
      </c>
      <c r="C17" s="109">
        <f>C18</f>
        <v>955229</v>
      </c>
      <c r="D17" s="109">
        <f>D18</f>
        <v>955229</v>
      </c>
      <c r="E17" s="71">
        <f>E18</f>
        <v>1149525</v>
      </c>
      <c r="F17" s="27"/>
      <c r="G17" s="115">
        <f t="shared" si="0"/>
        <v>86839</v>
      </c>
      <c r="H17" s="116">
        <f t="shared" si="1"/>
        <v>1042068</v>
      </c>
      <c r="I17" s="71">
        <f>I18</f>
        <v>1200000</v>
      </c>
    </row>
    <row r="18" spans="1:9" ht="26.25">
      <c r="A18" s="73" t="s">
        <v>3</v>
      </c>
      <c r="B18" s="74" t="s">
        <v>62</v>
      </c>
      <c r="C18" s="75">
        <v>955229</v>
      </c>
      <c r="D18" s="75">
        <v>955229</v>
      </c>
      <c r="E18" s="75">
        <v>1149525</v>
      </c>
      <c r="F18" s="26"/>
      <c r="G18" s="115">
        <f t="shared" si="0"/>
        <v>86839</v>
      </c>
      <c r="H18" s="116">
        <f t="shared" si="1"/>
        <v>1042068</v>
      </c>
      <c r="I18" s="75">
        <v>1200000</v>
      </c>
    </row>
    <row r="19" spans="1:9" s="72" customFormat="1" ht="13.5">
      <c r="A19" s="69" t="s">
        <v>272</v>
      </c>
      <c r="B19" s="70" t="s">
        <v>63</v>
      </c>
      <c r="C19" s="76">
        <f>C20+C26</f>
        <v>222182000</v>
      </c>
      <c r="D19" s="76">
        <f>D20+D26</f>
        <v>222182000</v>
      </c>
      <c r="E19" s="71">
        <f>E20+E21+E26</f>
        <v>199033795</v>
      </c>
      <c r="F19" s="27"/>
      <c r="G19" s="115">
        <f t="shared" si="0"/>
        <v>20198363.636363637</v>
      </c>
      <c r="H19" s="116">
        <f t="shared" si="1"/>
        <v>242380363.63636363</v>
      </c>
      <c r="I19" s="71">
        <f>I20+I21+I26</f>
        <v>214844953</v>
      </c>
    </row>
    <row r="20" spans="1:9" ht="12.75">
      <c r="A20" s="73" t="s">
        <v>4</v>
      </c>
      <c r="B20" s="74" t="s">
        <v>64</v>
      </c>
      <c r="C20" s="75">
        <v>221882000</v>
      </c>
      <c r="D20" s="75">
        <v>221882000</v>
      </c>
      <c r="E20" s="75">
        <v>198739523</v>
      </c>
      <c r="F20" s="26"/>
      <c r="G20" s="115">
        <f t="shared" si="0"/>
        <v>20171090.90909091</v>
      </c>
      <c r="H20" s="116">
        <f t="shared" si="1"/>
        <v>242053090.90909094</v>
      </c>
      <c r="I20" s="75">
        <v>214544953</v>
      </c>
    </row>
    <row r="21" spans="1:9" ht="26.25" hidden="1">
      <c r="A21" s="73" t="s">
        <v>5</v>
      </c>
      <c r="B21" s="74" t="s">
        <v>65</v>
      </c>
      <c r="C21" s="75"/>
      <c r="D21" s="75"/>
      <c r="E21" s="75"/>
      <c r="F21" s="26"/>
      <c r="G21" s="115">
        <f t="shared" si="0"/>
        <v>0</v>
      </c>
      <c r="H21" s="116">
        <f t="shared" si="1"/>
        <v>0</v>
      </c>
      <c r="I21" s="75"/>
    </row>
    <row r="22" spans="1:9" ht="27" hidden="1">
      <c r="A22" s="69" t="s">
        <v>273</v>
      </c>
      <c r="B22" s="70" t="s">
        <v>66</v>
      </c>
      <c r="C22" s="71">
        <f aca="true" t="shared" si="2" ref="C22:E23">C23</f>
        <v>0</v>
      </c>
      <c r="D22" s="71">
        <f t="shared" si="2"/>
        <v>0</v>
      </c>
      <c r="E22" s="71">
        <f t="shared" si="2"/>
        <v>0</v>
      </c>
      <c r="F22" s="26"/>
      <c r="G22" s="115">
        <f t="shared" si="0"/>
        <v>0</v>
      </c>
      <c r="H22" s="116">
        <f t="shared" si="1"/>
        <v>0</v>
      </c>
      <c r="I22" s="71">
        <f>I23</f>
        <v>0</v>
      </c>
    </row>
    <row r="23" spans="1:9" s="72" customFormat="1" ht="27" hidden="1">
      <c r="A23" s="69" t="s">
        <v>274</v>
      </c>
      <c r="B23" s="70" t="s">
        <v>67</v>
      </c>
      <c r="C23" s="71">
        <f t="shared" si="2"/>
        <v>0</v>
      </c>
      <c r="D23" s="71">
        <f t="shared" si="2"/>
        <v>0</v>
      </c>
      <c r="E23" s="71">
        <f t="shared" si="2"/>
        <v>0</v>
      </c>
      <c r="F23" s="26"/>
      <c r="G23" s="115">
        <f t="shared" si="0"/>
        <v>0</v>
      </c>
      <c r="H23" s="116">
        <f t="shared" si="1"/>
        <v>0</v>
      </c>
      <c r="I23" s="71">
        <f>I24</f>
        <v>0</v>
      </c>
    </row>
    <row r="24" spans="1:9" ht="12.75" hidden="1">
      <c r="A24" s="73" t="s">
        <v>6</v>
      </c>
      <c r="B24" s="74" t="s">
        <v>68</v>
      </c>
      <c r="C24" s="75"/>
      <c r="D24" s="75"/>
      <c r="E24" s="75"/>
      <c r="F24" s="26"/>
      <c r="G24" s="115">
        <f t="shared" si="0"/>
        <v>0</v>
      </c>
      <c r="H24" s="116">
        <f t="shared" si="1"/>
        <v>0</v>
      </c>
      <c r="I24" s="75"/>
    </row>
    <row r="25" spans="1:9" ht="12.75" hidden="1">
      <c r="A25" s="73" t="s">
        <v>275</v>
      </c>
      <c r="B25" s="74" t="s">
        <v>69</v>
      </c>
      <c r="C25" s="75"/>
      <c r="D25" s="75"/>
      <c r="E25" s="75"/>
      <c r="F25" s="26"/>
      <c r="G25" s="115">
        <f t="shared" si="0"/>
        <v>0</v>
      </c>
      <c r="H25" s="116">
        <f t="shared" si="1"/>
        <v>0</v>
      </c>
      <c r="I25" s="75"/>
    </row>
    <row r="26" spans="1:9" ht="12.75">
      <c r="A26" s="103" t="s">
        <v>529</v>
      </c>
      <c r="B26" s="102" t="s">
        <v>512</v>
      </c>
      <c r="C26" s="75">
        <v>300000</v>
      </c>
      <c r="D26" s="75">
        <v>300000</v>
      </c>
      <c r="E26" s="75">
        <v>294272</v>
      </c>
      <c r="F26" s="26"/>
      <c r="G26" s="115"/>
      <c r="H26" s="116"/>
      <c r="I26" s="75">
        <v>300000</v>
      </c>
    </row>
    <row r="27" spans="1:9" ht="27">
      <c r="A27" s="107" t="s">
        <v>274</v>
      </c>
      <c r="B27" s="108" t="s">
        <v>516</v>
      </c>
      <c r="C27" s="109"/>
      <c r="D27" s="109"/>
      <c r="E27" s="109">
        <v>24</v>
      </c>
      <c r="F27" s="26"/>
      <c r="G27" s="115"/>
      <c r="H27" s="116"/>
      <c r="I27" s="109">
        <v>24</v>
      </c>
    </row>
    <row r="28" spans="1:9" ht="27">
      <c r="A28" s="107" t="s">
        <v>274</v>
      </c>
      <c r="B28" s="102" t="s">
        <v>517</v>
      </c>
      <c r="C28" s="75"/>
      <c r="D28" s="75"/>
      <c r="E28" s="75">
        <v>24</v>
      </c>
      <c r="F28" s="26"/>
      <c r="G28" s="115"/>
      <c r="H28" s="116"/>
      <c r="I28" s="75">
        <v>24</v>
      </c>
    </row>
    <row r="29" spans="1:9" s="72" customFormat="1" ht="13.5">
      <c r="A29" s="69" t="s">
        <v>276</v>
      </c>
      <c r="B29" s="70" t="s">
        <v>70</v>
      </c>
      <c r="C29" s="71">
        <f>C30+C33+C37+C38</f>
        <v>85051494</v>
      </c>
      <c r="D29" s="71">
        <f>D30+D33+D37+D38</f>
        <v>85051494</v>
      </c>
      <c r="E29" s="71">
        <f>E30+E33+E37+E38</f>
        <v>50190011</v>
      </c>
      <c r="F29" s="27"/>
      <c r="G29" s="115">
        <f t="shared" si="0"/>
        <v>7731954</v>
      </c>
      <c r="H29" s="116">
        <f t="shared" si="1"/>
        <v>92783448</v>
      </c>
      <c r="I29" s="71">
        <f>I30+I33+I37+I38</f>
        <v>52080000</v>
      </c>
    </row>
    <row r="30" spans="1:9" ht="12.75">
      <c r="A30" s="73" t="s">
        <v>277</v>
      </c>
      <c r="B30" s="74" t="s">
        <v>71</v>
      </c>
      <c r="C30" s="112">
        <f>C31+C32</f>
        <v>72931037</v>
      </c>
      <c r="D30" s="112">
        <f>D31+D32</f>
        <v>72931037</v>
      </c>
      <c r="E30" s="75">
        <f>E31+E32</f>
        <v>40672999</v>
      </c>
      <c r="F30" s="26"/>
      <c r="G30" s="115">
        <f t="shared" si="0"/>
        <v>6630094.2727272725</v>
      </c>
      <c r="H30" s="116">
        <f t="shared" si="1"/>
        <v>79561131.27272727</v>
      </c>
      <c r="I30" s="75">
        <f>I31+I32</f>
        <v>41500000</v>
      </c>
    </row>
    <row r="31" spans="1:9" ht="12.75">
      <c r="A31" s="73" t="s">
        <v>7</v>
      </c>
      <c r="B31" s="74" t="s">
        <v>72</v>
      </c>
      <c r="C31" s="75">
        <v>14987049</v>
      </c>
      <c r="D31" s="75">
        <v>14987049</v>
      </c>
      <c r="E31" s="75">
        <v>10933841</v>
      </c>
      <c r="F31" s="26"/>
      <c r="G31" s="115">
        <f t="shared" si="0"/>
        <v>1362459</v>
      </c>
      <c r="H31" s="116">
        <f t="shared" si="1"/>
        <v>16349508</v>
      </c>
      <c r="I31" s="75">
        <v>11000000</v>
      </c>
    </row>
    <row r="32" spans="1:9" ht="12.75">
      <c r="A32" s="73" t="s">
        <v>8</v>
      </c>
      <c r="B32" s="74" t="s">
        <v>73</v>
      </c>
      <c r="C32" s="75">
        <v>57943988</v>
      </c>
      <c r="D32" s="75">
        <v>57943988</v>
      </c>
      <c r="E32" s="75">
        <v>29739158</v>
      </c>
      <c r="F32" s="26"/>
      <c r="G32" s="115">
        <f t="shared" si="0"/>
        <v>5267635.2727272725</v>
      </c>
      <c r="H32" s="116">
        <f t="shared" si="1"/>
        <v>63211623.272727266</v>
      </c>
      <c r="I32" s="75">
        <v>30500000</v>
      </c>
    </row>
    <row r="33" spans="1:9" ht="12.75">
      <c r="A33" s="73" t="s">
        <v>278</v>
      </c>
      <c r="B33" s="74" t="s">
        <v>74</v>
      </c>
      <c r="C33" s="112">
        <f>C34+C35+C36</f>
        <v>9235551</v>
      </c>
      <c r="D33" s="112">
        <f>D34+D35+D36</f>
        <v>9235551</v>
      </c>
      <c r="E33" s="75">
        <f>E34+E35+E36</f>
        <v>6749749</v>
      </c>
      <c r="F33" s="26"/>
      <c r="G33" s="115">
        <f t="shared" si="0"/>
        <v>839595.5454545454</v>
      </c>
      <c r="H33" s="116">
        <f t="shared" si="1"/>
        <v>10075146.545454545</v>
      </c>
      <c r="I33" s="75">
        <f>I34+I35+I36</f>
        <v>7580000</v>
      </c>
    </row>
    <row r="34" spans="1:9" ht="12.75">
      <c r="A34" s="73" t="s">
        <v>9</v>
      </c>
      <c r="B34" s="74" t="s">
        <v>75</v>
      </c>
      <c r="C34" s="75">
        <v>5417587</v>
      </c>
      <c r="D34" s="75">
        <v>5417587</v>
      </c>
      <c r="E34" s="75">
        <v>3659754</v>
      </c>
      <c r="F34" s="26"/>
      <c r="G34" s="115">
        <f t="shared" si="0"/>
        <v>492507.9090909091</v>
      </c>
      <c r="H34" s="116">
        <f t="shared" si="1"/>
        <v>5910094.909090909</v>
      </c>
      <c r="I34" s="75">
        <v>4000000</v>
      </c>
    </row>
    <row r="35" spans="1:9" ht="12.75">
      <c r="A35" s="73" t="s">
        <v>10</v>
      </c>
      <c r="B35" s="74" t="s">
        <v>76</v>
      </c>
      <c r="C35" s="75">
        <v>3753385</v>
      </c>
      <c r="D35" s="75">
        <v>3753385</v>
      </c>
      <c r="E35" s="75">
        <v>3022378</v>
      </c>
      <c r="F35" s="26"/>
      <c r="G35" s="115">
        <f t="shared" si="0"/>
        <v>341216.8181818182</v>
      </c>
      <c r="H35" s="116">
        <f t="shared" si="1"/>
        <v>4094601.8181818184</v>
      </c>
      <c r="I35" s="75">
        <v>3500000</v>
      </c>
    </row>
    <row r="36" spans="1:9" ht="12.75">
      <c r="A36" s="73" t="s">
        <v>11</v>
      </c>
      <c r="B36" s="74" t="s">
        <v>77</v>
      </c>
      <c r="C36" s="75">
        <v>64579</v>
      </c>
      <c r="D36" s="75">
        <v>64579</v>
      </c>
      <c r="E36" s="75">
        <v>67617</v>
      </c>
      <c r="F36" s="26"/>
      <c r="G36" s="115">
        <f t="shared" si="0"/>
        <v>5870.818181818182</v>
      </c>
      <c r="H36" s="116">
        <f t="shared" si="1"/>
        <v>70449.81818181818</v>
      </c>
      <c r="I36" s="75">
        <v>80000</v>
      </c>
    </row>
    <row r="37" spans="1:9" ht="26.25">
      <c r="A37" s="73" t="s">
        <v>12</v>
      </c>
      <c r="B37" s="74" t="s">
        <v>78</v>
      </c>
      <c r="C37" s="75">
        <v>2062712</v>
      </c>
      <c r="D37" s="75">
        <v>2062712</v>
      </c>
      <c r="E37" s="75">
        <v>2222565</v>
      </c>
      <c r="F37" s="26"/>
      <c r="G37" s="115">
        <f t="shared" si="0"/>
        <v>187519.27272727274</v>
      </c>
      <c r="H37" s="116">
        <f t="shared" si="1"/>
        <v>2250231.272727273</v>
      </c>
      <c r="I37" s="75">
        <v>2400000</v>
      </c>
    </row>
    <row r="38" spans="1:9" ht="12.75">
      <c r="A38" s="73" t="s">
        <v>13</v>
      </c>
      <c r="B38" s="74" t="s">
        <v>79</v>
      </c>
      <c r="C38" s="75">
        <v>822194</v>
      </c>
      <c r="D38" s="75">
        <v>822194</v>
      </c>
      <c r="E38" s="75">
        <v>544698</v>
      </c>
      <c r="F38" s="26"/>
      <c r="G38" s="115">
        <f t="shared" si="0"/>
        <v>74744.90909090909</v>
      </c>
      <c r="H38" s="116">
        <f t="shared" si="1"/>
        <v>896938.9090909091</v>
      </c>
      <c r="I38" s="75">
        <v>600000</v>
      </c>
    </row>
    <row r="39" spans="1:9" ht="12.75" hidden="1">
      <c r="A39" s="73" t="s">
        <v>279</v>
      </c>
      <c r="B39" s="74" t="s">
        <v>80</v>
      </c>
      <c r="C39" s="75">
        <v>13531323</v>
      </c>
      <c r="D39" s="75">
        <v>13531323</v>
      </c>
      <c r="E39" s="75"/>
      <c r="F39" s="26"/>
      <c r="G39" s="115">
        <f t="shared" si="0"/>
        <v>1230120.2727272727</v>
      </c>
      <c r="H39" s="116">
        <f t="shared" si="1"/>
        <v>14761443.272727273</v>
      </c>
      <c r="I39" s="75"/>
    </row>
    <row r="40" spans="1:9" s="72" customFormat="1" ht="13.5">
      <c r="A40" s="69" t="s">
        <v>280</v>
      </c>
      <c r="B40" s="70" t="s">
        <v>81</v>
      </c>
      <c r="C40" s="71">
        <f aca="true" t="shared" si="3" ref="C40:I40">C41+C42+C43+C44</f>
        <v>48426000</v>
      </c>
      <c r="D40" s="71">
        <f t="shared" si="3"/>
        <v>48426000</v>
      </c>
      <c r="E40" s="71">
        <f t="shared" si="3"/>
        <v>20403000</v>
      </c>
      <c r="F40" s="71">
        <f t="shared" si="3"/>
        <v>0</v>
      </c>
      <c r="G40" s="71">
        <f t="shared" si="3"/>
        <v>4402363.636363636</v>
      </c>
      <c r="H40" s="71">
        <f t="shared" si="3"/>
        <v>52828363.63636363</v>
      </c>
      <c r="I40" s="71">
        <f t="shared" si="3"/>
        <v>48426000</v>
      </c>
    </row>
    <row r="41" spans="1:9" ht="42.75" customHeight="1">
      <c r="A41" s="73" t="s">
        <v>14</v>
      </c>
      <c r="B41" s="74" t="s">
        <v>82</v>
      </c>
      <c r="C41" s="75">
        <v>44153000</v>
      </c>
      <c r="D41" s="75">
        <v>44153000</v>
      </c>
      <c r="E41" s="75">
        <v>19911000</v>
      </c>
      <c r="F41" s="26"/>
      <c r="G41" s="115">
        <f t="shared" si="0"/>
        <v>4013909.090909091</v>
      </c>
      <c r="H41" s="116">
        <f t="shared" si="1"/>
        <v>48166909.09090909</v>
      </c>
      <c r="I41" s="75">
        <v>44153000</v>
      </c>
    </row>
    <row r="42" spans="1:9" ht="26.25">
      <c r="A42" s="103" t="s">
        <v>514</v>
      </c>
      <c r="B42" s="102" t="s">
        <v>513</v>
      </c>
      <c r="C42" s="75">
        <v>15000</v>
      </c>
      <c r="D42" s="75">
        <v>15000</v>
      </c>
      <c r="E42" s="75">
        <v>0</v>
      </c>
      <c r="F42" s="26"/>
      <c r="G42" s="115">
        <f t="shared" si="0"/>
        <v>1363.6363636363637</v>
      </c>
      <c r="H42" s="116">
        <f t="shared" si="1"/>
        <v>16363.636363636364</v>
      </c>
      <c r="I42" s="75">
        <v>15000</v>
      </c>
    </row>
    <row r="43" spans="1:9" ht="12.75">
      <c r="A43" s="103"/>
      <c r="B43" s="102" t="s">
        <v>518</v>
      </c>
      <c r="C43" s="75">
        <v>1720000</v>
      </c>
      <c r="D43" s="75">
        <v>1720000</v>
      </c>
      <c r="E43" s="75"/>
      <c r="F43" s="26"/>
      <c r="G43" s="115">
        <f t="shared" si="0"/>
        <v>156363.63636363635</v>
      </c>
      <c r="H43" s="116">
        <f t="shared" si="1"/>
        <v>1876363.6363636362</v>
      </c>
      <c r="I43" s="75">
        <v>1720000</v>
      </c>
    </row>
    <row r="44" spans="1:9" ht="26.25">
      <c r="A44" s="73" t="s">
        <v>376</v>
      </c>
      <c r="B44" s="74" t="s">
        <v>377</v>
      </c>
      <c r="C44" s="75">
        <v>2538000</v>
      </c>
      <c r="D44" s="75">
        <v>2538000</v>
      </c>
      <c r="E44" s="75">
        <v>492000</v>
      </c>
      <c r="F44" s="26"/>
      <c r="G44" s="115">
        <f t="shared" si="0"/>
        <v>230727.27272727274</v>
      </c>
      <c r="H44" s="116">
        <f t="shared" si="1"/>
        <v>2768727.272727273</v>
      </c>
      <c r="I44" s="75">
        <v>2538000</v>
      </c>
    </row>
    <row r="45" spans="1:9" s="72" customFormat="1" ht="13.5">
      <c r="A45" s="69" t="s">
        <v>281</v>
      </c>
      <c r="B45" s="70" t="s">
        <v>83</v>
      </c>
      <c r="C45" s="109">
        <f>C46</f>
        <v>0</v>
      </c>
      <c r="D45" s="109">
        <f>D46</f>
        <v>0</v>
      </c>
      <c r="E45" s="71">
        <f>E46</f>
        <v>564</v>
      </c>
      <c r="F45" s="27"/>
      <c r="G45" s="115">
        <f t="shared" si="0"/>
        <v>0</v>
      </c>
      <c r="H45" s="116">
        <f t="shared" si="1"/>
        <v>0</v>
      </c>
      <c r="I45" s="71">
        <f>I46</f>
        <v>564</v>
      </c>
    </row>
    <row r="46" spans="1:9" ht="12.75">
      <c r="A46" s="73" t="s">
        <v>15</v>
      </c>
      <c r="B46" s="74" t="s">
        <v>84</v>
      </c>
      <c r="C46" s="75"/>
      <c r="D46" s="75"/>
      <c r="E46" s="75">
        <v>564</v>
      </c>
      <c r="F46" s="26"/>
      <c r="G46" s="115">
        <f t="shared" si="0"/>
        <v>0</v>
      </c>
      <c r="H46" s="116">
        <f t="shared" si="1"/>
        <v>0</v>
      </c>
      <c r="I46" s="75">
        <v>564</v>
      </c>
    </row>
    <row r="47" spans="1:9" s="72" customFormat="1" ht="13.5">
      <c r="A47" s="69" t="s">
        <v>282</v>
      </c>
      <c r="B47" s="70" t="s">
        <v>85</v>
      </c>
      <c r="C47" s="71">
        <f>C48+C49</f>
        <v>2223030</v>
      </c>
      <c r="D47" s="71">
        <f>D48+D49</f>
        <v>2223030</v>
      </c>
      <c r="E47" s="71">
        <f>E48+E49</f>
        <v>2375920</v>
      </c>
      <c r="F47" s="27"/>
      <c r="G47" s="115">
        <f t="shared" si="0"/>
        <v>202093.63636363635</v>
      </c>
      <c r="H47" s="116">
        <f t="shared" si="1"/>
        <v>2425123.6363636362</v>
      </c>
      <c r="I47" s="71">
        <f>I48+I49</f>
        <v>2600000</v>
      </c>
    </row>
    <row r="48" spans="1:9" ht="12.75">
      <c r="A48" s="73" t="s">
        <v>16</v>
      </c>
      <c r="B48" s="74" t="s">
        <v>86</v>
      </c>
      <c r="C48" s="75">
        <v>143635</v>
      </c>
      <c r="D48" s="75">
        <v>143635</v>
      </c>
      <c r="E48" s="75">
        <v>75119</v>
      </c>
      <c r="F48" s="26"/>
      <c r="G48" s="115">
        <f t="shared" si="0"/>
        <v>13057.727272727272</v>
      </c>
      <c r="H48" s="116">
        <f t="shared" si="1"/>
        <v>156692.72727272726</v>
      </c>
      <c r="I48" s="75">
        <v>100000</v>
      </c>
    </row>
    <row r="49" spans="1:9" ht="12.75">
      <c r="A49" s="73" t="s">
        <v>17</v>
      </c>
      <c r="B49" s="74" t="s">
        <v>87</v>
      </c>
      <c r="C49" s="75">
        <v>2079395</v>
      </c>
      <c r="D49" s="75">
        <v>2079395</v>
      </c>
      <c r="E49" s="75">
        <v>2300801</v>
      </c>
      <c r="F49" s="26"/>
      <c r="G49" s="115">
        <f t="shared" si="0"/>
        <v>189035.9090909091</v>
      </c>
      <c r="H49" s="116">
        <f t="shared" si="1"/>
        <v>2268430.909090909</v>
      </c>
      <c r="I49" s="75">
        <v>2500000</v>
      </c>
    </row>
    <row r="50" spans="1:9" s="72" customFormat="1" ht="27">
      <c r="A50" s="69" t="s">
        <v>283</v>
      </c>
      <c r="B50" s="70" t="s">
        <v>88</v>
      </c>
      <c r="C50" s="71">
        <f>C51+C54+C55</f>
        <v>30236429</v>
      </c>
      <c r="D50" s="71">
        <f>D51+D54+D55</f>
        <v>30236429</v>
      </c>
      <c r="E50" s="71">
        <f>E51+E54+E55</f>
        <v>14516094</v>
      </c>
      <c r="F50" s="27"/>
      <c r="G50" s="115">
        <f t="shared" si="0"/>
        <v>2748766.272727273</v>
      </c>
      <c r="H50" s="116">
        <f t="shared" si="1"/>
        <v>32985195.272727273</v>
      </c>
      <c r="I50" s="71">
        <f>I51+I54+I55</f>
        <v>15235000</v>
      </c>
    </row>
    <row r="51" spans="1:9" ht="12.75">
      <c r="A51" s="73" t="s">
        <v>284</v>
      </c>
      <c r="B51" s="74" t="s">
        <v>89</v>
      </c>
      <c r="C51" s="75">
        <f>C53+C52</f>
        <v>28376304</v>
      </c>
      <c r="D51" s="75">
        <f>D53+D52</f>
        <v>28376304</v>
      </c>
      <c r="E51" s="75">
        <f>E53+E52</f>
        <v>13220427</v>
      </c>
      <c r="F51" s="26"/>
      <c r="G51" s="115">
        <f t="shared" si="0"/>
        <v>2579664</v>
      </c>
      <c r="H51" s="116">
        <f t="shared" si="1"/>
        <v>30955968</v>
      </c>
      <c r="I51" s="75">
        <f>I53+I52</f>
        <v>14500000</v>
      </c>
    </row>
    <row r="52" spans="1:9" ht="12.75">
      <c r="A52" s="73" t="s">
        <v>18</v>
      </c>
      <c r="B52" s="74" t="s">
        <v>90</v>
      </c>
      <c r="C52" s="112">
        <v>16458967</v>
      </c>
      <c r="D52" s="112">
        <v>16458967</v>
      </c>
      <c r="E52" s="75">
        <v>8380049</v>
      </c>
      <c r="F52" s="26"/>
      <c r="G52" s="115">
        <f t="shared" si="0"/>
        <v>1496269.7272727273</v>
      </c>
      <c r="H52" s="116">
        <f t="shared" si="1"/>
        <v>17955236.727272727</v>
      </c>
      <c r="I52" s="75">
        <v>9000000</v>
      </c>
    </row>
    <row r="53" spans="1:9" ht="26.25">
      <c r="A53" s="73" t="s">
        <v>19</v>
      </c>
      <c r="B53" s="74" t="s">
        <v>91</v>
      </c>
      <c r="C53" s="75">
        <v>11917337</v>
      </c>
      <c r="D53" s="75">
        <v>11917337</v>
      </c>
      <c r="E53" s="75">
        <v>4840378</v>
      </c>
      <c r="F53" s="26"/>
      <c r="G53" s="115">
        <f t="shared" si="0"/>
        <v>1083394.2727272727</v>
      </c>
      <c r="H53" s="116">
        <f t="shared" si="1"/>
        <v>13000731.272727273</v>
      </c>
      <c r="I53" s="75">
        <v>5500000</v>
      </c>
    </row>
    <row r="54" spans="1:9" ht="26.25">
      <c r="A54" s="73" t="s">
        <v>20</v>
      </c>
      <c r="B54" s="74" t="s">
        <v>92</v>
      </c>
      <c r="C54" s="75">
        <v>1014910</v>
      </c>
      <c r="D54" s="75">
        <v>1014910</v>
      </c>
      <c r="E54" s="75">
        <v>680031</v>
      </c>
      <c r="F54" s="26"/>
      <c r="G54" s="115">
        <f t="shared" si="0"/>
        <v>92264.54545454546</v>
      </c>
      <c r="H54" s="116">
        <f t="shared" si="1"/>
        <v>1107174.5454545454</v>
      </c>
      <c r="I54" s="75">
        <v>85000</v>
      </c>
    </row>
    <row r="55" spans="1:9" ht="26.25">
      <c r="A55" s="73" t="s">
        <v>21</v>
      </c>
      <c r="B55" s="74" t="s">
        <v>93</v>
      </c>
      <c r="C55" s="75">
        <v>845215</v>
      </c>
      <c r="D55" s="75">
        <v>845215</v>
      </c>
      <c r="E55" s="75">
        <v>615636</v>
      </c>
      <c r="F55" s="26"/>
      <c r="G55" s="115">
        <f t="shared" si="0"/>
        <v>76837.72727272728</v>
      </c>
      <c r="H55" s="116">
        <f t="shared" si="1"/>
        <v>922052.7272727273</v>
      </c>
      <c r="I55" s="75">
        <v>650000</v>
      </c>
    </row>
    <row r="56" spans="1:9" ht="13.5">
      <c r="A56" s="69" t="s">
        <v>22</v>
      </c>
      <c r="B56" s="70" t="s">
        <v>94</v>
      </c>
      <c r="C56" s="71">
        <f aca="true" t="shared" si="4" ref="C56:E57">C57</f>
        <v>79106</v>
      </c>
      <c r="D56" s="71">
        <f t="shared" si="4"/>
        <v>79106</v>
      </c>
      <c r="E56" s="71">
        <f t="shared" si="4"/>
        <v>86309</v>
      </c>
      <c r="F56" s="27"/>
      <c r="G56" s="115">
        <f t="shared" si="0"/>
        <v>7191.454545454545</v>
      </c>
      <c r="H56" s="116">
        <f t="shared" si="1"/>
        <v>86297.45454545454</v>
      </c>
      <c r="I56" s="71">
        <f>I57</f>
        <v>100000</v>
      </c>
    </row>
    <row r="57" spans="1:9" s="72" customFormat="1" ht="13.5">
      <c r="A57" s="69" t="s">
        <v>285</v>
      </c>
      <c r="B57" s="70" t="s">
        <v>95</v>
      </c>
      <c r="C57" s="71">
        <f t="shared" si="4"/>
        <v>79106</v>
      </c>
      <c r="D57" s="71">
        <f t="shared" si="4"/>
        <v>79106</v>
      </c>
      <c r="E57" s="71">
        <f t="shared" si="4"/>
        <v>86309</v>
      </c>
      <c r="F57" s="27"/>
      <c r="G57" s="115">
        <f t="shared" si="0"/>
        <v>7191.454545454545</v>
      </c>
      <c r="H57" s="116">
        <f t="shared" si="1"/>
        <v>86297.45454545454</v>
      </c>
      <c r="I57" s="71">
        <f>I58</f>
        <v>100000</v>
      </c>
    </row>
    <row r="58" spans="1:9" ht="12.75">
      <c r="A58" s="73" t="s">
        <v>23</v>
      </c>
      <c r="B58" s="74" t="s">
        <v>96</v>
      </c>
      <c r="C58" s="75">
        <v>79106</v>
      </c>
      <c r="D58" s="75">
        <v>79106</v>
      </c>
      <c r="E58" s="75">
        <v>86309</v>
      </c>
      <c r="F58" s="26"/>
      <c r="G58" s="115">
        <f t="shared" si="0"/>
        <v>7191.454545454545</v>
      </c>
      <c r="H58" s="116">
        <f t="shared" si="1"/>
        <v>86297.45454545454</v>
      </c>
      <c r="I58" s="75">
        <v>100000</v>
      </c>
    </row>
    <row r="59" spans="1:9" ht="13.5">
      <c r="A59" s="69" t="s">
        <v>24</v>
      </c>
      <c r="B59" s="70" t="s">
        <v>97</v>
      </c>
      <c r="C59" s="71">
        <f>C60+C67</f>
        <v>49910320</v>
      </c>
      <c r="D59" s="71">
        <f>D60+D67</f>
        <v>49910320</v>
      </c>
      <c r="E59" s="71">
        <f>E60+E67</f>
        <v>39911362</v>
      </c>
      <c r="F59" s="27"/>
      <c r="G59" s="115">
        <f t="shared" si="0"/>
        <v>4537301.818181818</v>
      </c>
      <c r="H59" s="116">
        <f t="shared" si="1"/>
        <v>54447621.81818182</v>
      </c>
      <c r="I59" s="71">
        <f>I60+I67</f>
        <v>42810000</v>
      </c>
    </row>
    <row r="60" spans="1:9" ht="13.5">
      <c r="A60" s="69" t="s">
        <v>286</v>
      </c>
      <c r="B60" s="70" t="s">
        <v>98</v>
      </c>
      <c r="C60" s="71">
        <f>C61</f>
        <v>8613833</v>
      </c>
      <c r="D60" s="71">
        <f>D61</f>
        <v>8613833</v>
      </c>
      <c r="E60" s="71">
        <f>E61</f>
        <v>5234779</v>
      </c>
      <c r="F60" s="27"/>
      <c r="G60" s="115">
        <f t="shared" si="0"/>
        <v>783075.7272727273</v>
      </c>
      <c r="H60" s="116">
        <f t="shared" si="1"/>
        <v>9396908.727272727</v>
      </c>
      <c r="I60" s="71">
        <f>I61</f>
        <v>6050000</v>
      </c>
    </row>
    <row r="61" spans="1:9" s="72" customFormat="1" ht="13.5">
      <c r="A61" s="69" t="s">
        <v>255</v>
      </c>
      <c r="B61" s="70" t="s">
        <v>99</v>
      </c>
      <c r="C61" s="71">
        <f>C62+C63+C64+C65+C66</f>
        <v>8613833</v>
      </c>
      <c r="D61" s="71">
        <f>D62+D63+D64+D65+D66</f>
        <v>8613833</v>
      </c>
      <c r="E61" s="71">
        <f>E62+E63+E64+E65+E66</f>
        <v>5234779</v>
      </c>
      <c r="F61" s="27"/>
      <c r="G61" s="115">
        <f t="shared" si="0"/>
        <v>783075.7272727273</v>
      </c>
      <c r="H61" s="116">
        <f t="shared" si="1"/>
        <v>9396908.727272727</v>
      </c>
      <c r="I61" s="71">
        <f>I62+I63+I64+I65+I66</f>
        <v>6050000</v>
      </c>
    </row>
    <row r="62" spans="1:9" ht="26.25">
      <c r="A62" s="73" t="s">
        <v>25</v>
      </c>
      <c r="B62" s="74" t="s">
        <v>100</v>
      </c>
      <c r="C62" s="101">
        <v>1844565</v>
      </c>
      <c r="D62" s="101">
        <v>1844565</v>
      </c>
      <c r="E62" s="101">
        <v>585200</v>
      </c>
      <c r="F62" s="26"/>
      <c r="G62" s="115">
        <f t="shared" si="0"/>
        <v>167687.72727272726</v>
      </c>
      <c r="H62" s="116">
        <f t="shared" si="1"/>
        <v>2012252.727272727</v>
      </c>
      <c r="I62" s="101">
        <v>800000</v>
      </c>
    </row>
    <row r="63" spans="1:9" ht="12.75">
      <c r="A63" s="73" t="s">
        <v>26</v>
      </c>
      <c r="B63" s="102" t="s">
        <v>486</v>
      </c>
      <c r="C63" s="75">
        <v>4653884</v>
      </c>
      <c r="D63" s="75">
        <v>4653884</v>
      </c>
      <c r="E63" s="75">
        <v>3668255</v>
      </c>
      <c r="F63" s="26"/>
      <c r="G63" s="115">
        <f t="shared" si="0"/>
        <v>423080.36363636365</v>
      </c>
      <c r="H63" s="116">
        <f t="shared" si="1"/>
        <v>5076964.363636363</v>
      </c>
      <c r="I63" s="75">
        <v>4000000</v>
      </c>
    </row>
    <row r="64" spans="1:9" ht="12.75" hidden="1">
      <c r="A64" s="103" t="s">
        <v>492</v>
      </c>
      <c r="B64" s="102" t="s">
        <v>491</v>
      </c>
      <c r="C64" s="75"/>
      <c r="D64" s="75"/>
      <c r="E64" s="75"/>
      <c r="F64" s="26"/>
      <c r="G64" s="115"/>
      <c r="H64" s="116"/>
      <c r="I64" s="75"/>
    </row>
    <row r="65" spans="1:9" ht="12.75">
      <c r="A65" s="103" t="s">
        <v>485</v>
      </c>
      <c r="B65" s="102" t="s">
        <v>484</v>
      </c>
      <c r="C65" s="75">
        <v>413102</v>
      </c>
      <c r="D65" s="75">
        <v>413102</v>
      </c>
      <c r="E65" s="75">
        <v>413102</v>
      </c>
      <c r="F65" s="26"/>
      <c r="G65" s="115"/>
      <c r="H65" s="116"/>
      <c r="I65" s="75">
        <v>450000</v>
      </c>
    </row>
    <row r="66" spans="1:9" ht="12.75">
      <c r="A66" s="73" t="s">
        <v>27</v>
      </c>
      <c r="B66" s="74" t="s">
        <v>101</v>
      </c>
      <c r="C66" s="75">
        <v>1702282</v>
      </c>
      <c r="D66" s="75">
        <v>1702282</v>
      </c>
      <c r="E66" s="75">
        <v>568222</v>
      </c>
      <c r="F66" s="26"/>
      <c r="G66" s="115">
        <f t="shared" si="0"/>
        <v>154752.9090909091</v>
      </c>
      <c r="H66" s="116">
        <f t="shared" si="1"/>
        <v>1857034.9090909092</v>
      </c>
      <c r="I66" s="75">
        <v>800000</v>
      </c>
    </row>
    <row r="67" spans="1:9" ht="13.5">
      <c r="A67" s="69" t="s">
        <v>287</v>
      </c>
      <c r="B67" s="70" t="s">
        <v>102</v>
      </c>
      <c r="C67" s="71">
        <f>C68+C75+C78+C83+C91</f>
        <v>41296487</v>
      </c>
      <c r="D67" s="71">
        <f>D68+D75+D78+D83+D91</f>
        <v>41296487</v>
      </c>
      <c r="E67" s="71">
        <f>E68+E75+E78+E83+E91</f>
        <v>34676583</v>
      </c>
      <c r="F67" s="27"/>
      <c r="G67" s="115">
        <f t="shared" si="0"/>
        <v>3754226.090909091</v>
      </c>
      <c r="H67" s="116">
        <f t="shared" si="1"/>
        <v>45050713.09090909</v>
      </c>
      <c r="I67" s="71">
        <f>I68+I75+I78+I83+I91</f>
        <v>36760000</v>
      </c>
    </row>
    <row r="68" spans="1:9" s="72" customFormat="1" ht="13.5">
      <c r="A68" s="69" t="s">
        <v>288</v>
      </c>
      <c r="B68" s="70" t="s">
        <v>103</v>
      </c>
      <c r="C68" s="71">
        <f>C69+C70+C71+C73+C74+C72</f>
        <v>28886762</v>
      </c>
      <c r="D68" s="71">
        <f>D69+D70+D71+D73+D74+D72</f>
        <v>28886762</v>
      </c>
      <c r="E68" s="71">
        <f>E69+E70+E71+E73+E74+E72</f>
        <v>26891984</v>
      </c>
      <c r="F68" s="27"/>
      <c r="G68" s="115">
        <f t="shared" si="0"/>
        <v>2626069.272727273</v>
      </c>
      <c r="H68" s="116">
        <f t="shared" si="1"/>
        <v>31512831.272727273</v>
      </c>
      <c r="I68" s="71">
        <f>I69+I70+I71+I73+I74+I72</f>
        <v>28010000</v>
      </c>
    </row>
    <row r="69" spans="1:9" ht="12.75">
      <c r="A69" s="73" t="s">
        <v>28</v>
      </c>
      <c r="B69" s="74" t="s">
        <v>104</v>
      </c>
      <c r="C69" s="75">
        <v>3553000</v>
      </c>
      <c r="D69" s="75">
        <v>3553000</v>
      </c>
      <c r="E69" s="75">
        <v>3858392</v>
      </c>
      <c r="F69" s="26"/>
      <c r="G69" s="115">
        <f t="shared" si="0"/>
        <v>323000</v>
      </c>
      <c r="H69" s="116">
        <f t="shared" si="1"/>
        <v>3876000</v>
      </c>
      <c r="I69" s="75">
        <v>4200000</v>
      </c>
    </row>
    <row r="70" spans="1:9" ht="26.25">
      <c r="A70" s="73" t="s">
        <v>29</v>
      </c>
      <c r="B70" s="74" t="s">
        <v>105</v>
      </c>
      <c r="C70" s="75">
        <v>77447</v>
      </c>
      <c r="D70" s="75">
        <v>77447</v>
      </c>
      <c r="E70" s="75">
        <v>91785</v>
      </c>
      <c r="F70" s="26"/>
      <c r="G70" s="115">
        <f t="shared" si="0"/>
        <v>7040.636363636364</v>
      </c>
      <c r="H70" s="116">
        <f t="shared" si="1"/>
        <v>84487.63636363637</v>
      </c>
      <c r="I70" s="75">
        <v>10000</v>
      </c>
    </row>
    <row r="71" spans="1:9" ht="12.75">
      <c r="A71" s="103" t="s">
        <v>440</v>
      </c>
      <c r="B71" s="102" t="s">
        <v>441</v>
      </c>
      <c r="C71" s="75">
        <v>519981</v>
      </c>
      <c r="D71" s="75">
        <v>519981</v>
      </c>
      <c r="E71" s="75">
        <v>575867</v>
      </c>
      <c r="F71" s="26"/>
      <c r="G71" s="115">
        <f t="shared" si="0"/>
        <v>47271</v>
      </c>
      <c r="H71" s="116">
        <f t="shared" si="1"/>
        <v>567252</v>
      </c>
      <c r="I71" s="75">
        <v>650000</v>
      </c>
    </row>
    <row r="72" spans="1:9" ht="12.75">
      <c r="A72" s="103" t="s">
        <v>510</v>
      </c>
      <c r="B72" s="102" t="s">
        <v>509</v>
      </c>
      <c r="C72" s="75">
        <v>14050</v>
      </c>
      <c r="D72" s="75">
        <v>14050</v>
      </c>
      <c r="E72" s="75"/>
      <c r="F72" s="26"/>
      <c r="G72" s="115">
        <f t="shared" si="0"/>
        <v>1277.2727272727273</v>
      </c>
      <c r="H72" s="116">
        <f t="shared" si="1"/>
        <v>15327.272727272728</v>
      </c>
      <c r="I72" s="75"/>
    </row>
    <row r="73" spans="1:9" ht="26.25">
      <c r="A73" s="73" t="s">
        <v>30</v>
      </c>
      <c r="B73" s="74" t="s">
        <v>106</v>
      </c>
      <c r="C73" s="75">
        <v>187267</v>
      </c>
      <c r="D73" s="75">
        <v>187267</v>
      </c>
      <c r="E73" s="75">
        <v>105179</v>
      </c>
      <c r="F73" s="26"/>
      <c r="G73" s="115">
        <f t="shared" si="0"/>
        <v>17024.272727272728</v>
      </c>
      <c r="H73" s="116">
        <f t="shared" si="1"/>
        <v>204291.27272727274</v>
      </c>
      <c r="I73" s="75">
        <v>150000</v>
      </c>
    </row>
    <row r="74" spans="1:9" ht="12.75">
      <c r="A74" s="73" t="s">
        <v>31</v>
      </c>
      <c r="B74" s="74" t="s">
        <v>107</v>
      </c>
      <c r="C74" s="75">
        <v>24535017</v>
      </c>
      <c r="D74" s="75">
        <v>24535017</v>
      </c>
      <c r="E74" s="75">
        <v>22260761</v>
      </c>
      <c r="F74" s="26"/>
      <c r="G74" s="115">
        <f t="shared" si="0"/>
        <v>2230456.090909091</v>
      </c>
      <c r="H74" s="116">
        <f t="shared" si="1"/>
        <v>26765473.09090909</v>
      </c>
      <c r="I74" s="75">
        <v>23000000</v>
      </c>
    </row>
    <row r="75" spans="1:9" s="72" customFormat="1" ht="13.5">
      <c r="A75" s="69" t="s">
        <v>289</v>
      </c>
      <c r="B75" s="70" t="s">
        <v>108</v>
      </c>
      <c r="C75" s="71">
        <f>C76+C77</f>
        <v>286600</v>
      </c>
      <c r="D75" s="71">
        <f>D76+D77</f>
        <v>286600</v>
      </c>
      <c r="E75" s="71">
        <f>E76+E77</f>
        <v>306526</v>
      </c>
      <c r="F75" s="27"/>
      <c r="G75" s="115">
        <f t="shared" si="0"/>
        <v>26054.545454545456</v>
      </c>
      <c r="H75" s="116">
        <f t="shared" si="1"/>
        <v>312654.54545454547</v>
      </c>
      <c r="I75" s="71">
        <f>I76+I77</f>
        <v>360000</v>
      </c>
    </row>
    <row r="76" spans="1:9" ht="12.75">
      <c r="A76" s="73" t="s">
        <v>32</v>
      </c>
      <c r="B76" s="74" t="s">
        <v>109</v>
      </c>
      <c r="C76" s="75">
        <v>140986</v>
      </c>
      <c r="D76" s="75">
        <v>140986</v>
      </c>
      <c r="E76" s="75">
        <v>150372</v>
      </c>
      <c r="F76" s="26"/>
      <c r="G76" s="115">
        <f t="shared" si="0"/>
        <v>12816.90909090909</v>
      </c>
      <c r="H76" s="116">
        <f t="shared" si="1"/>
        <v>153802.9090909091</v>
      </c>
      <c r="I76" s="75">
        <v>180000</v>
      </c>
    </row>
    <row r="77" spans="1:9" ht="12.75">
      <c r="A77" s="73" t="s">
        <v>33</v>
      </c>
      <c r="B77" s="74" t="s">
        <v>110</v>
      </c>
      <c r="C77" s="75">
        <v>145614</v>
      </c>
      <c r="D77" s="75">
        <v>145614</v>
      </c>
      <c r="E77" s="75">
        <v>156154</v>
      </c>
      <c r="F77" s="26"/>
      <c r="G77" s="115">
        <f t="shared" si="0"/>
        <v>13237.636363636364</v>
      </c>
      <c r="H77" s="116">
        <f t="shared" si="1"/>
        <v>158851.63636363635</v>
      </c>
      <c r="I77" s="75">
        <v>180000</v>
      </c>
    </row>
    <row r="78" spans="1:9" s="72" customFormat="1" ht="13.5">
      <c r="A78" s="69" t="s">
        <v>290</v>
      </c>
      <c r="B78" s="70" t="s">
        <v>111</v>
      </c>
      <c r="C78" s="71">
        <f>C79+C80+C82</f>
        <v>9420537</v>
      </c>
      <c r="D78" s="71">
        <f>D79+D80+D82</f>
        <v>9420537</v>
      </c>
      <c r="E78" s="71">
        <f>E79+E80+E82</f>
        <v>4984815</v>
      </c>
      <c r="F78" s="27"/>
      <c r="G78" s="115">
        <f t="shared" si="0"/>
        <v>856412.4545454546</v>
      </c>
      <c r="H78" s="116">
        <f t="shared" si="1"/>
        <v>10276949.454545455</v>
      </c>
      <c r="I78" s="71">
        <f>I79+I80+I82</f>
        <v>5515000</v>
      </c>
    </row>
    <row r="79" spans="1:9" ht="26.25">
      <c r="A79" s="73" t="s">
        <v>34</v>
      </c>
      <c r="B79" s="74" t="s">
        <v>414</v>
      </c>
      <c r="C79" s="75">
        <v>4491082</v>
      </c>
      <c r="D79" s="75">
        <v>4491082</v>
      </c>
      <c r="E79" s="75">
        <v>2194865</v>
      </c>
      <c r="F79" s="26"/>
      <c r="G79" s="115">
        <f t="shared" si="0"/>
        <v>408280.1818181818</v>
      </c>
      <c r="H79" s="116">
        <f t="shared" si="1"/>
        <v>4899362.181818182</v>
      </c>
      <c r="I79" s="75">
        <v>2400000</v>
      </c>
    </row>
    <row r="80" spans="1:9" ht="26.25">
      <c r="A80" s="73" t="s">
        <v>35</v>
      </c>
      <c r="B80" s="102" t="s">
        <v>469</v>
      </c>
      <c r="C80" s="75">
        <v>11132</v>
      </c>
      <c r="D80" s="75">
        <v>11132</v>
      </c>
      <c r="E80" s="75">
        <v>4851</v>
      </c>
      <c r="F80" s="26"/>
      <c r="G80" s="115">
        <f t="shared" si="0"/>
        <v>1012</v>
      </c>
      <c r="H80" s="116">
        <f t="shared" si="1"/>
        <v>12144</v>
      </c>
      <c r="I80" s="75">
        <v>15000</v>
      </c>
    </row>
    <row r="81" spans="1:9" ht="26.25" customHeight="1" hidden="1">
      <c r="A81" s="73" t="s">
        <v>333</v>
      </c>
      <c r="B81" s="74" t="s">
        <v>334</v>
      </c>
      <c r="C81" s="75"/>
      <c r="D81" s="75"/>
      <c r="E81" s="75"/>
      <c r="F81" s="26"/>
      <c r="G81" s="115">
        <f t="shared" si="0"/>
        <v>0</v>
      </c>
      <c r="H81" s="116">
        <f t="shared" si="1"/>
        <v>0</v>
      </c>
      <c r="I81" s="75"/>
    </row>
    <row r="82" spans="1:9" ht="12.75">
      <c r="A82" s="73" t="s">
        <v>36</v>
      </c>
      <c r="B82" s="74" t="s">
        <v>112</v>
      </c>
      <c r="C82" s="75">
        <v>4918323</v>
      </c>
      <c r="D82" s="75">
        <v>4918323</v>
      </c>
      <c r="E82" s="75">
        <v>2785099</v>
      </c>
      <c r="F82" s="26"/>
      <c r="G82" s="115">
        <f aca="true" t="shared" si="5" ref="G82:G153">D82/11</f>
        <v>447120.2727272727</v>
      </c>
      <c r="H82" s="116">
        <f aca="true" t="shared" si="6" ref="H82:H153">G82*12</f>
        <v>5365443.2727272725</v>
      </c>
      <c r="I82" s="75">
        <v>3100000</v>
      </c>
    </row>
    <row r="83" spans="1:9" s="72" customFormat="1" ht="13.5">
      <c r="A83" s="69" t="s">
        <v>291</v>
      </c>
      <c r="B83" s="70" t="s">
        <v>113</v>
      </c>
      <c r="C83" s="71">
        <f>C85+C86+C90+C87+C88+C89+C84</f>
        <v>2702588</v>
      </c>
      <c r="D83" s="71">
        <f>D85+D86+D90+D87+D88+D89+D84</f>
        <v>2702588</v>
      </c>
      <c r="E83" s="71">
        <f>E85+E86+E90+E87+E88+E89+E84</f>
        <v>2493258</v>
      </c>
      <c r="F83" s="27"/>
      <c r="G83" s="115">
        <f t="shared" si="5"/>
        <v>245689.81818181818</v>
      </c>
      <c r="H83" s="116">
        <f t="shared" si="6"/>
        <v>2948277.8181818184</v>
      </c>
      <c r="I83" s="71">
        <f>I85+I86+I90+I87+I88+I89+I84</f>
        <v>2875000</v>
      </c>
    </row>
    <row r="84" spans="1:9" s="72" customFormat="1" ht="13.5">
      <c r="A84" s="103" t="s">
        <v>488</v>
      </c>
      <c r="B84" s="102" t="s">
        <v>487</v>
      </c>
      <c r="C84" s="104">
        <v>3587</v>
      </c>
      <c r="D84" s="104">
        <v>3587</v>
      </c>
      <c r="E84" s="104">
        <v>0</v>
      </c>
      <c r="F84" s="27"/>
      <c r="G84" s="115"/>
      <c r="H84" s="116"/>
      <c r="I84" s="104">
        <v>0</v>
      </c>
    </row>
    <row r="85" spans="1:9" s="72" customFormat="1" ht="18" customHeight="1" hidden="1">
      <c r="A85" s="103" t="s">
        <v>435</v>
      </c>
      <c r="B85" s="102" t="s">
        <v>434</v>
      </c>
      <c r="C85" s="104"/>
      <c r="D85" s="104"/>
      <c r="E85" s="104"/>
      <c r="F85" s="26"/>
      <c r="G85" s="115">
        <f t="shared" si="5"/>
        <v>0</v>
      </c>
      <c r="H85" s="116">
        <f t="shared" si="6"/>
        <v>0</v>
      </c>
      <c r="I85" s="104"/>
    </row>
    <row r="86" spans="1:9" ht="12.75">
      <c r="A86" s="73" t="s">
        <v>55</v>
      </c>
      <c r="B86" s="102" t="s">
        <v>141</v>
      </c>
      <c r="C86" s="75">
        <v>1546492</v>
      </c>
      <c r="D86" s="75">
        <v>1546492</v>
      </c>
      <c r="E86" s="75">
        <v>1316721</v>
      </c>
      <c r="F86" s="26"/>
      <c r="G86" s="115">
        <f t="shared" si="5"/>
        <v>140590.18181818182</v>
      </c>
      <c r="H86" s="116">
        <f t="shared" si="6"/>
        <v>1687082.1818181819</v>
      </c>
      <c r="I86" s="75">
        <v>1500000</v>
      </c>
    </row>
    <row r="87" spans="1:9" ht="12.75">
      <c r="A87" s="73" t="s">
        <v>412</v>
      </c>
      <c r="B87" s="74" t="s">
        <v>369</v>
      </c>
      <c r="C87" s="75">
        <v>936770</v>
      </c>
      <c r="D87" s="75">
        <v>936770</v>
      </c>
      <c r="E87" s="75">
        <v>937608</v>
      </c>
      <c r="F87" s="26"/>
      <c r="G87" s="115">
        <f t="shared" si="5"/>
        <v>85160.90909090909</v>
      </c>
      <c r="H87" s="116">
        <f t="shared" si="6"/>
        <v>1021930.9090909091</v>
      </c>
      <c r="I87" s="75">
        <v>1100000</v>
      </c>
    </row>
    <row r="88" spans="1:9" ht="26.25" hidden="1">
      <c r="A88" s="73" t="s">
        <v>371</v>
      </c>
      <c r="B88" s="74" t="s">
        <v>372</v>
      </c>
      <c r="C88" s="75"/>
      <c r="D88" s="75"/>
      <c r="E88" s="75"/>
      <c r="F88" s="26"/>
      <c r="G88" s="115">
        <f t="shared" si="5"/>
        <v>0</v>
      </c>
      <c r="H88" s="116">
        <f t="shared" si="6"/>
        <v>0</v>
      </c>
      <c r="I88" s="75"/>
    </row>
    <row r="89" spans="1:9" ht="26.25" hidden="1">
      <c r="A89" s="73" t="s">
        <v>370</v>
      </c>
      <c r="B89" s="74" t="s">
        <v>373</v>
      </c>
      <c r="C89" s="75"/>
      <c r="D89" s="75"/>
      <c r="E89" s="75"/>
      <c r="F89" s="26"/>
      <c r="G89" s="115">
        <f t="shared" si="5"/>
        <v>0</v>
      </c>
      <c r="H89" s="116">
        <f t="shared" si="6"/>
        <v>0</v>
      </c>
      <c r="I89" s="75"/>
    </row>
    <row r="90" spans="1:9" ht="12.75">
      <c r="A90" s="73" t="s">
        <v>37</v>
      </c>
      <c r="B90" s="74" t="s">
        <v>114</v>
      </c>
      <c r="C90" s="75">
        <v>215739</v>
      </c>
      <c r="D90" s="75">
        <v>215739</v>
      </c>
      <c r="E90" s="75">
        <v>238929</v>
      </c>
      <c r="F90" s="26"/>
      <c r="G90" s="115">
        <f t="shared" si="5"/>
        <v>19612.636363636364</v>
      </c>
      <c r="H90" s="116">
        <f t="shared" si="6"/>
        <v>235351.63636363635</v>
      </c>
      <c r="I90" s="75">
        <v>275000</v>
      </c>
    </row>
    <row r="91" spans="1:9" s="72" customFormat="1" ht="13.5" hidden="1">
      <c r="A91" s="69" t="s">
        <v>292</v>
      </c>
      <c r="B91" s="70" t="s">
        <v>115</v>
      </c>
      <c r="C91" s="76">
        <f>C92+C94+C95+C96+C93</f>
        <v>0</v>
      </c>
      <c r="D91" s="76">
        <f>D92+D94+D95+D96+D93</f>
        <v>0</v>
      </c>
      <c r="E91" s="71"/>
      <c r="F91" s="27"/>
      <c r="G91" s="115">
        <f t="shared" si="5"/>
        <v>0</v>
      </c>
      <c r="H91" s="116">
        <f t="shared" si="6"/>
        <v>0</v>
      </c>
      <c r="I91" s="71"/>
    </row>
    <row r="92" spans="1:9" ht="12.75" hidden="1">
      <c r="A92" s="73" t="s">
        <v>38</v>
      </c>
      <c r="B92" s="74" t="s">
        <v>116</v>
      </c>
      <c r="C92" s="75"/>
      <c r="D92" s="75"/>
      <c r="E92" s="75"/>
      <c r="F92" s="26"/>
      <c r="G92" s="115">
        <f t="shared" si="5"/>
        <v>0</v>
      </c>
      <c r="H92" s="116">
        <f t="shared" si="6"/>
        <v>0</v>
      </c>
      <c r="I92" s="75"/>
    </row>
    <row r="93" spans="1:9" ht="12.75" hidden="1">
      <c r="A93" s="103" t="s">
        <v>466</v>
      </c>
      <c r="B93" s="102" t="s">
        <v>465</v>
      </c>
      <c r="C93" s="75">
        <v>0</v>
      </c>
      <c r="D93" s="75">
        <v>0</v>
      </c>
      <c r="E93" s="75"/>
      <c r="F93" s="26"/>
      <c r="G93" s="115">
        <f t="shared" si="5"/>
        <v>0</v>
      </c>
      <c r="H93" s="116">
        <f t="shared" si="6"/>
        <v>0</v>
      </c>
      <c r="I93" s="75"/>
    </row>
    <row r="94" spans="1:9" ht="26.25">
      <c r="A94" s="73" t="s">
        <v>53</v>
      </c>
      <c r="B94" s="74" t="s">
        <v>139</v>
      </c>
      <c r="C94" s="75">
        <v>-45768372</v>
      </c>
      <c r="D94" s="75">
        <v>-45768372</v>
      </c>
      <c r="E94" s="75">
        <v>-16035000</v>
      </c>
      <c r="F94" s="26"/>
      <c r="G94" s="115">
        <f t="shared" si="5"/>
        <v>-4160761.090909091</v>
      </c>
      <c r="H94" s="116">
        <f t="shared" si="6"/>
        <v>-49929133.09090909</v>
      </c>
      <c r="I94" s="75">
        <v>-23927698</v>
      </c>
    </row>
    <row r="95" spans="1:9" ht="12.75">
      <c r="A95" s="73" t="s">
        <v>54</v>
      </c>
      <c r="B95" s="74" t="s">
        <v>140</v>
      </c>
      <c r="C95" s="75">
        <v>45768372</v>
      </c>
      <c r="D95" s="75">
        <v>45768372</v>
      </c>
      <c r="E95" s="101">
        <v>16035000</v>
      </c>
      <c r="F95" s="26"/>
      <c r="G95" s="115">
        <f t="shared" si="5"/>
        <v>4160761.090909091</v>
      </c>
      <c r="H95" s="116">
        <f t="shared" si="6"/>
        <v>49929133.09090909</v>
      </c>
      <c r="I95" s="101">
        <v>23927698</v>
      </c>
    </row>
    <row r="96" spans="1:9" ht="12.75" hidden="1">
      <c r="A96" s="73" t="s">
        <v>330</v>
      </c>
      <c r="B96" s="74" t="s">
        <v>329</v>
      </c>
      <c r="C96" s="75"/>
      <c r="D96" s="75"/>
      <c r="E96" s="75"/>
      <c r="F96" s="26"/>
      <c r="G96" s="115">
        <f t="shared" si="5"/>
        <v>0</v>
      </c>
      <c r="H96" s="116">
        <f t="shared" si="6"/>
        <v>0</v>
      </c>
      <c r="I96" s="75"/>
    </row>
    <row r="97" spans="1:9" ht="13.5">
      <c r="A97" s="69" t="s">
        <v>293</v>
      </c>
      <c r="B97" s="70" t="s">
        <v>117</v>
      </c>
      <c r="C97" s="76">
        <f>C98</f>
        <v>310898</v>
      </c>
      <c r="D97" s="76">
        <f>D98</f>
        <v>310898</v>
      </c>
      <c r="E97" s="71">
        <f>E98</f>
        <v>565588</v>
      </c>
      <c r="F97" s="27"/>
      <c r="G97" s="115">
        <f t="shared" si="5"/>
        <v>28263.454545454544</v>
      </c>
      <c r="H97" s="116">
        <f t="shared" si="6"/>
        <v>339161.45454545453</v>
      </c>
      <c r="I97" s="71">
        <f>I98</f>
        <v>605000</v>
      </c>
    </row>
    <row r="98" spans="1:9" s="72" customFormat="1" ht="13.5">
      <c r="A98" s="69" t="s">
        <v>294</v>
      </c>
      <c r="B98" s="70" t="s">
        <v>118</v>
      </c>
      <c r="C98" s="71">
        <f>C100+C101+C102</f>
        <v>310898</v>
      </c>
      <c r="D98" s="71">
        <f>D100+D101+D102</f>
        <v>310898</v>
      </c>
      <c r="E98" s="71">
        <f>E100+E101+E102+E103</f>
        <v>565588</v>
      </c>
      <c r="F98" s="27"/>
      <c r="G98" s="115">
        <f t="shared" si="5"/>
        <v>28263.454545454544</v>
      </c>
      <c r="H98" s="116">
        <f t="shared" si="6"/>
        <v>339161.45454545453</v>
      </c>
      <c r="I98" s="71">
        <f>I100+I101+I102+I103</f>
        <v>605000</v>
      </c>
    </row>
    <row r="99" spans="1:9" ht="18.75" customHeight="1" hidden="1">
      <c r="A99" s="73" t="s">
        <v>39</v>
      </c>
      <c r="B99" s="74" t="s">
        <v>119</v>
      </c>
      <c r="C99" s="75"/>
      <c r="D99" s="75"/>
      <c r="E99" s="75"/>
      <c r="F99" s="26"/>
      <c r="G99" s="115">
        <f t="shared" si="5"/>
        <v>0</v>
      </c>
      <c r="H99" s="116">
        <f t="shared" si="6"/>
        <v>0</v>
      </c>
      <c r="I99" s="75"/>
    </row>
    <row r="100" spans="1:9" ht="18.75" customHeight="1">
      <c r="A100" s="103" t="s">
        <v>467</v>
      </c>
      <c r="B100" s="102" t="s">
        <v>119</v>
      </c>
      <c r="C100" s="75">
        <v>309693</v>
      </c>
      <c r="D100" s="75">
        <v>309693</v>
      </c>
      <c r="E100" s="75">
        <v>560735</v>
      </c>
      <c r="F100" s="26"/>
      <c r="G100" s="115">
        <f t="shared" si="5"/>
        <v>28153.909090909092</v>
      </c>
      <c r="H100" s="116">
        <f t="shared" si="6"/>
        <v>337846.9090909091</v>
      </c>
      <c r="I100" s="75">
        <v>600000</v>
      </c>
    </row>
    <row r="101" spans="1:9" ht="26.25">
      <c r="A101" s="73" t="s">
        <v>40</v>
      </c>
      <c r="B101" s="74" t="s">
        <v>120</v>
      </c>
      <c r="C101" s="75">
        <v>1205</v>
      </c>
      <c r="D101" s="75">
        <v>1205</v>
      </c>
      <c r="E101" s="75">
        <v>4853</v>
      </c>
      <c r="F101" s="26"/>
      <c r="G101" s="115">
        <f t="shared" si="5"/>
        <v>109.54545454545455</v>
      </c>
      <c r="H101" s="116">
        <f t="shared" si="6"/>
        <v>1314.5454545454545</v>
      </c>
      <c r="I101" s="75">
        <v>5000</v>
      </c>
    </row>
    <row r="102" spans="1:9" ht="27" customHeight="1" hidden="1">
      <c r="A102" s="73" t="s">
        <v>41</v>
      </c>
      <c r="B102" s="74" t="s">
        <v>121</v>
      </c>
      <c r="C102" s="75">
        <v>0</v>
      </c>
      <c r="D102" s="75">
        <v>0</v>
      </c>
      <c r="E102" s="75"/>
      <c r="F102" s="26"/>
      <c r="G102" s="115">
        <f t="shared" si="5"/>
        <v>0</v>
      </c>
      <c r="H102" s="116">
        <f t="shared" si="6"/>
        <v>0</v>
      </c>
      <c r="I102" s="75"/>
    </row>
    <row r="103" spans="1:9" ht="27" customHeight="1" hidden="1">
      <c r="A103" s="73" t="s">
        <v>56</v>
      </c>
      <c r="B103" s="74" t="s">
        <v>142</v>
      </c>
      <c r="C103" s="75"/>
      <c r="D103" s="75"/>
      <c r="E103" s="75"/>
      <c r="F103" s="26"/>
      <c r="G103" s="115">
        <f t="shared" si="5"/>
        <v>0</v>
      </c>
      <c r="H103" s="116">
        <f t="shared" si="6"/>
        <v>0</v>
      </c>
      <c r="I103" s="75"/>
    </row>
    <row r="104" spans="1:9" ht="14.25" customHeight="1">
      <c r="A104" s="69" t="s">
        <v>42</v>
      </c>
      <c r="B104" s="70" t="s">
        <v>122</v>
      </c>
      <c r="C104" s="71">
        <f>C106+C121</f>
        <v>47571604</v>
      </c>
      <c r="D104" s="71">
        <f>D106+D121</f>
        <v>47571604</v>
      </c>
      <c r="E104" s="71">
        <f>E106+E121</f>
        <v>15408708</v>
      </c>
      <c r="F104" s="27"/>
      <c r="G104" s="115">
        <f t="shared" si="5"/>
        <v>4324691.2727272725</v>
      </c>
      <c r="H104" s="116">
        <f t="shared" si="6"/>
        <v>51896295.272727266</v>
      </c>
      <c r="I104" s="71">
        <f>I106+I121</f>
        <v>16771141</v>
      </c>
    </row>
    <row r="105" spans="1:9" ht="12.75" customHeight="1" hidden="1">
      <c r="A105" s="73" t="s">
        <v>295</v>
      </c>
      <c r="B105" s="74" t="s">
        <v>123</v>
      </c>
      <c r="C105" s="75"/>
      <c r="D105" s="75"/>
      <c r="E105" s="75"/>
      <c r="F105" s="27"/>
      <c r="G105" s="115">
        <f t="shared" si="5"/>
        <v>0</v>
      </c>
      <c r="H105" s="116">
        <f t="shared" si="6"/>
        <v>0</v>
      </c>
      <c r="I105" s="75"/>
    </row>
    <row r="106" spans="1:9" s="72" customFormat="1" ht="13.5">
      <c r="A106" s="69" t="s">
        <v>296</v>
      </c>
      <c r="B106" s="70" t="s">
        <v>124</v>
      </c>
      <c r="C106" s="71">
        <f>C111+C112+C113+C114+C115+C116+C109+C120+C119</f>
        <v>47571604</v>
      </c>
      <c r="D106" s="71">
        <f>D111+D112+D113+D114+D115+D116+D109+D120+D119</f>
        <v>47571604</v>
      </c>
      <c r="E106" s="71">
        <f>E111+E112+E113+E114+E115+E116+E109+E120+E119</f>
        <v>15408708</v>
      </c>
      <c r="F106" s="27"/>
      <c r="G106" s="115">
        <f t="shared" si="5"/>
        <v>4324691.2727272725</v>
      </c>
      <c r="H106" s="116">
        <f t="shared" si="6"/>
        <v>51896295.272727266</v>
      </c>
      <c r="I106" s="71">
        <f>I111+I112+I113+I114+I115+I116+I109+I120+I119</f>
        <v>16771141</v>
      </c>
    </row>
    <row r="107" spans="1:9" s="72" customFormat="1" ht="13.5" hidden="1">
      <c r="A107" s="73" t="s">
        <v>416</v>
      </c>
      <c r="B107" s="74" t="s">
        <v>415</v>
      </c>
      <c r="C107" s="71"/>
      <c r="D107" s="71"/>
      <c r="E107" s="75"/>
      <c r="F107" s="26"/>
      <c r="G107" s="115">
        <f t="shared" si="5"/>
        <v>0</v>
      </c>
      <c r="H107" s="116">
        <f t="shared" si="6"/>
        <v>0</v>
      </c>
      <c r="I107" s="75"/>
    </row>
    <row r="108" spans="1:9" ht="26.25" hidden="1">
      <c r="A108" s="73" t="s">
        <v>364</v>
      </c>
      <c r="B108" s="74" t="s">
        <v>363</v>
      </c>
      <c r="C108" s="75"/>
      <c r="D108" s="75"/>
      <c r="E108" s="75"/>
      <c r="F108" s="26"/>
      <c r="G108" s="115">
        <f t="shared" si="5"/>
        <v>0</v>
      </c>
      <c r="H108" s="116">
        <f t="shared" si="6"/>
        <v>0</v>
      </c>
      <c r="I108" s="75"/>
    </row>
    <row r="109" spans="1:9" ht="12.75">
      <c r="A109" s="103" t="s">
        <v>494</v>
      </c>
      <c r="B109" s="102" t="s">
        <v>493</v>
      </c>
      <c r="C109" s="75">
        <v>9551720</v>
      </c>
      <c r="D109" s="75">
        <v>9551720</v>
      </c>
      <c r="E109" s="75">
        <v>446966</v>
      </c>
      <c r="F109" s="26"/>
      <c r="G109" s="115">
        <f t="shared" si="5"/>
        <v>868338.1818181818</v>
      </c>
      <c r="H109" s="116">
        <f t="shared" si="6"/>
        <v>10420058.181818182</v>
      </c>
      <c r="I109" s="75">
        <v>500000</v>
      </c>
    </row>
    <row r="110" spans="1:9" ht="39" hidden="1">
      <c r="A110" s="73" t="s">
        <v>43</v>
      </c>
      <c r="B110" s="74" t="s">
        <v>125</v>
      </c>
      <c r="C110" s="75"/>
      <c r="D110" s="75"/>
      <c r="E110" s="75"/>
      <c r="F110" s="26"/>
      <c r="G110" s="115">
        <f t="shared" si="5"/>
        <v>0</v>
      </c>
      <c r="H110" s="116">
        <f t="shared" si="6"/>
        <v>0</v>
      </c>
      <c r="I110" s="75"/>
    </row>
    <row r="111" spans="1:9" ht="12.75">
      <c r="A111" s="103" t="s">
        <v>519</v>
      </c>
      <c r="B111" s="102" t="s">
        <v>520</v>
      </c>
      <c r="C111" s="75">
        <v>160000</v>
      </c>
      <c r="D111" s="75">
        <v>160000</v>
      </c>
      <c r="E111" s="75"/>
      <c r="F111" s="26"/>
      <c r="G111" s="115">
        <f t="shared" si="5"/>
        <v>14545.454545454546</v>
      </c>
      <c r="H111" s="116">
        <f t="shared" si="6"/>
        <v>174545.45454545456</v>
      </c>
      <c r="I111" s="75"/>
    </row>
    <row r="112" spans="1:9" ht="26.25" hidden="1">
      <c r="A112" s="73" t="s">
        <v>44</v>
      </c>
      <c r="B112" s="74" t="s">
        <v>126</v>
      </c>
      <c r="C112" s="75"/>
      <c r="D112" s="75"/>
      <c r="E112" s="75"/>
      <c r="F112" s="26"/>
      <c r="G112" s="115">
        <f t="shared" si="5"/>
        <v>0</v>
      </c>
      <c r="H112" s="116">
        <f t="shared" si="6"/>
        <v>0</v>
      </c>
      <c r="I112" s="75"/>
    </row>
    <row r="113" spans="1:9" ht="26.25" hidden="1">
      <c r="A113" s="103" t="s">
        <v>442</v>
      </c>
      <c r="B113" s="102" t="s">
        <v>443</v>
      </c>
      <c r="C113" s="75"/>
      <c r="D113" s="75"/>
      <c r="E113" s="75"/>
      <c r="F113" s="26"/>
      <c r="G113" s="115">
        <f t="shared" si="5"/>
        <v>0</v>
      </c>
      <c r="H113" s="116">
        <f t="shared" si="6"/>
        <v>0</v>
      </c>
      <c r="I113" s="75"/>
    </row>
    <row r="114" spans="1:9" ht="12.75">
      <c r="A114" s="73" t="s">
        <v>45</v>
      </c>
      <c r="B114" s="74" t="s">
        <v>127</v>
      </c>
      <c r="C114" s="75">
        <v>14819805</v>
      </c>
      <c r="D114" s="75">
        <v>14819805</v>
      </c>
      <c r="E114" s="75">
        <v>9931638</v>
      </c>
      <c r="F114" s="26"/>
      <c r="G114" s="115">
        <f t="shared" si="5"/>
        <v>1347255</v>
      </c>
      <c r="H114" s="116">
        <f t="shared" si="6"/>
        <v>16167060</v>
      </c>
      <c r="I114" s="75">
        <v>10500000</v>
      </c>
    </row>
    <row r="115" spans="1:9" ht="12.75">
      <c r="A115" s="73" t="s">
        <v>430</v>
      </c>
      <c r="B115" s="74" t="s">
        <v>429</v>
      </c>
      <c r="C115" s="75">
        <v>2269150</v>
      </c>
      <c r="D115" s="75">
        <v>2269150</v>
      </c>
      <c r="E115" s="75">
        <v>2171188</v>
      </c>
      <c r="F115" s="26"/>
      <c r="G115" s="115">
        <f t="shared" si="5"/>
        <v>206286.36363636365</v>
      </c>
      <c r="H115" s="116">
        <f t="shared" si="6"/>
        <v>2475436.3636363638</v>
      </c>
      <c r="I115" s="75">
        <v>2500000</v>
      </c>
    </row>
    <row r="116" spans="1:9" ht="46.5" customHeight="1">
      <c r="A116" s="103" t="s">
        <v>454</v>
      </c>
      <c r="B116" s="102" t="s">
        <v>448</v>
      </c>
      <c r="C116" s="75">
        <v>20342199</v>
      </c>
      <c r="D116" s="75">
        <v>20342199</v>
      </c>
      <c r="E116" s="75">
        <v>2587775</v>
      </c>
      <c r="F116" s="26"/>
      <c r="G116" s="115">
        <f t="shared" si="5"/>
        <v>1849290.8181818181</v>
      </c>
      <c r="H116" s="116">
        <f t="shared" si="6"/>
        <v>22191489.818181816</v>
      </c>
      <c r="I116" s="75">
        <v>3000000</v>
      </c>
    </row>
    <row r="117" spans="1:9" ht="52.5" hidden="1">
      <c r="A117" s="73" t="s">
        <v>46</v>
      </c>
      <c r="B117" s="74" t="s">
        <v>129</v>
      </c>
      <c r="C117" s="75"/>
      <c r="D117" s="75"/>
      <c r="E117" s="75"/>
      <c r="F117" s="26"/>
      <c r="G117" s="115">
        <f t="shared" si="5"/>
        <v>0</v>
      </c>
      <c r="H117" s="116">
        <f t="shared" si="6"/>
        <v>0</v>
      </c>
      <c r="I117" s="75"/>
    </row>
    <row r="118" spans="1:9" ht="26.25" hidden="1">
      <c r="A118" s="73" t="s">
        <v>325</v>
      </c>
      <c r="B118" s="74" t="s">
        <v>326</v>
      </c>
      <c r="C118" s="75"/>
      <c r="D118" s="75"/>
      <c r="E118" s="75"/>
      <c r="F118" s="26"/>
      <c r="G118" s="115">
        <f t="shared" si="5"/>
        <v>0</v>
      </c>
      <c r="H118" s="116">
        <f t="shared" si="6"/>
        <v>0</v>
      </c>
      <c r="I118" s="75"/>
    </row>
    <row r="119" spans="1:9" ht="26.25">
      <c r="A119" s="103" t="s">
        <v>508</v>
      </c>
      <c r="B119" s="102" t="s">
        <v>507</v>
      </c>
      <c r="C119" s="75">
        <v>418400</v>
      </c>
      <c r="D119" s="75">
        <v>418400</v>
      </c>
      <c r="E119" s="75">
        <v>260811</v>
      </c>
      <c r="F119" s="26"/>
      <c r="G119" s="115"/>
      <c r="H119" s="116"/>
      <c r="I119" s="75">
        <v>260811</v>
      </c>
    </row>
    <row r="120" spans="1:9" ht="26.25">
      <c r="A120" s="103" t="s">
        <v>495</v>
      </c>
      <c r="B120" s="102" t="s">
        <v>489</v>
      </c>
      <c r="C120" s="75">
        <v>10330</v>
      </c>
      <c r="D120" s="75">
        <v>10330</v>
      </c>
      <c r="E120" s="75">
        <v>10330</v>
      </c>
      <c r="F120" s="26"/>
      <c r="G120" s="115"/>
      <c r="H120" s="116"/>
      <c r="I120" s="75">
        <v>10330</v>
      </c>
    </row>
    <row r="121" spans="1:9" ht="13.5" hidden="1">
      <c r="A121" s="107" t="s">
        <v>411</v>
      </c>
      <c r="B121" s="108" t="s">
        <v>128</v>
      </c>
      <c r="C121" s="109">
        <f>C122+C123</f>
        <v>0</v>
      </c>
      <c r="D121" s="109">
        <f>D122+D123</f>
        <v>0</v>
      </c>
      <c r="E121" s="109">
        <f>E122+E123</f>
        <v>0</v>
      </c>
      <c r="F121" s="26"/>
      <c r="G121" s="115"/>
      <c r="H121" s="116"/>
      <c r="I121" s="109">
        <f>I122+I123</f>
        <v>0</v>
      </c>
    </row>
    <row r="122" spans="1:9" ht="39" hidden="1">
      <c r="A122" s="103" t="s">
        <v>463</v>
      </c>
      <c r="B122" s="102" t="s">
        <v>462</v>
      </c>
      <c r="C122" s="75"/>
      <c r="D122" s="75"/>
      <c r="E122" s="75"/>
      <c r="F122" s="26"/>
      <c r="G122" s="115">
        <f t="shared" si="5"/>
        <v>0</v>
      </c>
      <c r="H122" s="116">
        <f t="shared" si="6"/>
        <v>0</v>
      </c>
      <c r="I122" s="75"/>
    </row>
    <row r="123" spans="1:9" ht="39" hidden="1">
      <c r="A123" s="103" t="s">
        <v>496</v>
      </c>
      <c r="B123" s="102" t="s">
        <v>490</v>
      </c>
      <c r="C123" s="75">
        <v>0</v>
      </c>
      <c r="D123" s="75">
        <v>0</v>
      </c>
      <c r="E123" s="75"/>
      <c r="F123" s="26"/>
      <c r="G123" s="115"/>
      <c r="H123" s="116"/>
      <c r="I123" s="75"/>
    </row>
    <row r="124" spans="1:9" s="72" customFormat="1" ht="13.5" hidden="1">
      <c r="A124" s="69" t="s">
        <v>297</v>
      </c>
      <c r="B124" s="70" t="s">
        <v>130</v>
      </c>
      <c r="C124" s="71">
        <f>C125+C129</f>
        <v>0</v>
      </c>
      <c r="D124" s="71">
        <f>D125+D129</f>
        <v>0</v>
      </c>
      <c r="E124" s="71">
        <f>E125+E129</f>
        <v>0</v>
      </c>
      <c r="F124" s="26"/>
      <c r="G124" s="115">
        <f t="shared" si="5"/>
        <v>0</v>
      </c>
      <c r="H124" s="116">
        <f t="shared" si="6"/>
        <v>0</v>
      </c>
      <c r="I124" s="71">
        <f>I125+I129</f>
        <v>0</v>
      </c>
    </row>
    <row r="125" spans="1:9" ht="12.75" hidden="1">
      <c r="A125" s="73" t="s">
        <v>47</v>
      </c>
      <c r="B125" s="74" t="s">
        <v>131</v>
      </c>
      <c r="C125" s="75">
        <f>C126+C127+C128</f>
        <v>0</v>
      </c>
      <c r="D125" s="75">
        <f>D126+D127+D128</f>
        <v>0</v>
      </c>
      <c r="E125" s="75">
        <f>E126+E127</f>
        <v>0</v>
      </c>
      <c r="F125" s="26"/>
      <c r="G125" s="115">
        <f t="shared" si="5"/>
        <v>0</v>
      </c>
      <c r="H125" s="116">
        <f t="shared" si="6"/>
        <v>0</v>
      </c>
      <c r="I125" s="75">
        <f>I126+I127</f>
        <v>0</v>
      </c>
    </row>
    <row r="126" spans="1:9" ht="12.75" hidden="1">
      <c r="A126" s="73" t="s">
        <v>48</v>
      </c>
      <c r="B126" s="74" t="s">
        <v>132</v>
      </c>
      <c r="C126" s="75"/>
      <c r="D126" s="75"/>
      <c r="E126" s="75">
        <v>0</v>
      </c>
      <c r="F126" s="26"/>
      <c r="G126" s="115">
        <f t="shared" si="5"/>
        <v>0</v>
      </c>
      <c r="H126" s="116">
        <f t="shared" si="6"/>
        <v>0</v>
      </c>
      <c r="I126" s="75">
        <v>0</v>
      </c>
    </row>
    <row r="127" spans="1:9" ht="12.75" hidden="1">
      <c r="A127" s="73" t="s">
        <v>49</v>
      </c>
      <c r="B127" s="74" t="s">
        <v>133</v>
      </c>
      <c r="C127" s="75"/>
      <c r="D127" s="75"/>
      <c r="E127" s="75"/>
      <c r="F127" s="26"/>
      <c r="G127" s="115">
        <f t="shared" si="5"/>
        <v>0</v>
      </c>
      <c r="H127" s="116">
        <f t="shared" si="6"/>
        <v>0</v>
      </c>
      <c r="I127" s="75"/>
    </row>
    <row r="128" spans="1:9" ht="12.75" hidden="1">
      <c r="A128" s="73" t="s">
        <v>50</v>
      </c>
      <c r="B128" s="74" t="s">
        <v>134</v>
      </c>
      <c r="C128" s="75">
        <v>0</v>
      </c>
      <c r="D128" s="75">
        <v>0</v>
      </c>
      <c r="E128" s="75">
        <v>0</v>
      </c>
      <c r="F128" s="26"/>
      <c r="G128" s="115">
        <f t="shared" si="5"/>
        <v>0</v>
      </c>
      <c r="H128" s="116">
        <f t="shared" si="6"/>
        <v>0</v>
      </c>
      <c r="I128" s="75">
        <v>0</v>
      </c>
    </row>
    <row r="129" spans="1:9" ht="12.75" hidden="1">
      <c r="A129" s="73" t="s">
        <v>51</v>
      </c>
      <c r="B129" s="74" t="s">
        <v>135</v>
      </c>
      <c r="C129" s="75"/>
      <c r="D129" s="75"/>
      <c r="E129" s="75"/>
      <c r="F129" s="26"/>
      <c r="G129" s="115">
        <f t="shared" si="5"/>
        <v>0</v>
      </c>
      <c r="H129" s="116">
        <f t="shared" si="6"/>
        <v>0</v>
      </c>
      <c r="I129" s="75"/>
    </row>
    <row r="130" spans="1:9" ht="12.75" hidden="1">
      <c r="A130" s="73" t="s">
        <v>48</v>
      </c>
      <c r="B130" s="74" t="s">
        <v>136</v>
      </c>
      <c r="C130" s="75"/>
      <c r="D130" s="75"/>
      <c r="E130" s="75"/>
      <c r="F130" s="26"/>
      <c r="G130" s="115">
        <f t="shared" si="5"/>
        <v>0</v>
      </c>
      <c r="H130" s="116">
        <f t="shared" si="6"/>
        <v>0</v>
      </c>
      <c r="I130" s="75"/>
    </row>
    <row r="131" spans="1:9" ht="12.75" hidden="1">
      <c r="A131" s="73" t="s">
        <v>49</v>
      </c>
      <c r="B131" s="74" t="s">
        <v>137</v>
      </c>
      <c r="C131" s="75"/>
      <c r="D131" s="75"/>
      <c r="E131" s="75"/>
      <c r="F131" s="26"/>
      <c r="G131" s="115">
        <f t="shared" si="5"/>
        <v>0</v>
      </c>
      <c r="H131" s="116">
        <f t="shared" si="6"/>
        <v>0</v>
      </c>
      <c r="I131" s="75"/>
    </row>
    <row r="132" spans="1:9" ht="12.75" hidden="1">
      <c r="A132" s="73" t="s">
        <v>52</v>
      </c>
      <c r="B132" s="74" t="s">
        <v>138</v>
      </c>
      <c r="C132" s="75"/>
      <c r="D132" s="75"/>
      <c r="E132" s="75"/>
      <c r="F132" s="26"/>
      <c r="G132" s="115">
        <f t="shared" si="5"/>
        <v>0</v>
      </c>
      <c r="H132" s="116">
        <f t="shared" si="6"/>
        <v>0</v>
      </c>
      <c r="I132" s="75"/>
    </row>
    <row r="133" spans="1:9" ht="12.75" hidden="1">
      <c r="A133" s="103" t="s">
        <v>452</v>
      </c>
      <c r="B133" s="102" t="s">
        <v>134</v>
      </c>
      <c r="C133" s="75"/>
      <c r="D133" s="75"/>
      <c r="E133" s="75">
        <v>0</v>
      </c>
      <c r="F133" s="26"/>
      <c r="G133" s="115">
        <f t="shared" si="5"/>
        <v>0</v>
      </c>
      <c r="H133" s="116">
        <f t="shared" si="6"/>
        <v>0</v>
      </c>
      <c r="I133" s="75">
        <v>0</v>
      </c>
    </row>
    <row r="134" spans="1:9" ht="13.5" hidden="1">
      <c r="A134" s="107" t="s">
        <v>447</v>
      </c>
      <c r="B134" s="108" t="s">
        <v>445</v>
      </c>
      <c r="C134" s="109">
        <f>C135</f>
        <v>0</v>
      </c>
      <c r="D134" s="109">
        <f>D135</f>
        <v>0</v>
      </c>
      <c r="E134" s="109">
        <f>E135</f>
        <v>0</v>
      </c>
      <c r="F134" s="26"/>
      <c r="G134" s="115">
        <f t="shared" si="5"/>
        <v>0</v>
      </c>
      <c r="H134" s="116">
        <f t="shared" si="6"/>
        <v>0</v>
      </c>
      <c r="I134" s="109">
        <f>I135</f>
        <v>0</v>
      </c>
    </row>
    <row r="135" spans="1:9" ht="19.5" customHeight="1" hidden="1">
      <c r="A135" s="103" t="s">
        <v>453</v>
      </c>
      <c r="B135" s="102" t="s">
        <v>446</v>
      </c>
      <c r="C135" s="75"/>
      <c r="D135" s="75"/>
      <c r="E135" s="75"/>
      <c r="F135" s="26"/>
      <c r="G135" s="115">
        <f t="shared" si="5"/>
        <v>0</v>
      </c>
      <c r="H135" s="116">
        <f t="shared" si="6"/>
        <v>0</v>
      </c>
      <c r="I135" s="75"/>
    </row>
    <row r="136" spans="1:9" ht="19.5" customHeight="1">
      <c r="A136" s="123" t="s">
        <v>477</v>
      </c>
      <c r="B136" s="124" t="s">
        <v>445</v>
      </c>
      <c r="C136" s="125">
        <f>C137</f>
        <v>0</v>
      </c>
      <c r="D136" s="125">
        <f>D137</f>
        <v>0</v>
      </c>
      <c r="E136" s="125">
        <f>E137</f>
        <v>2140</v>
      </c>
      <c r="F136" s="26"/>
      <c r="G136" s="115"/>
      <c r="H136" s="116"/>
      <c r="I136" s="125">
        <f>I137</f>
        <v>0</v>
      </c>
    </row>
    <row r="137" spans="1:9" ht="19.5" customHeight="1">
      <c r="A137" s="103" t="s">
        <v>478</v>
      </c>
      <c r="B137" s="102" t="s">
        <v>479</v>
      </c>
      <c r="C137" s="75">
        <v>0</v>
      </c>
      <c r="D137" s="75">
        <v>0</v>
      </c>
      <c r="E137" s="75">
        <v>2140</v>
      </c>
      <c r="F137" s="26"/>
      <c r="G137" s="115"/>
      <c r="H137" s="116"/>
      <c r="I137" s="75"/>
    </row>
    <row r="138" spans="1:9" ht="13.5">
      <c r="A138" s="105" t="s">
        <v>449</v>
      </c>
      <c r="B138" s="106" t="s">
        <v>460</v>
      </c>
      <c r="C138" s="109">
        <f>C139+C143</f>
        <v>119789521</v>
      </c>
      <c r="D138" s="109">
        <f>D139+D143</f>
        <v>119789521</v>
      </c>
      <c r="E138" s="109">
        <f>E139+E143</f>
        <v>4119770</v>
      </c>
      <c r="F138" s="27"/>
      <c r="G138" s="115">
        <f t="shared" si="5"/>
        <v>10889956.454545455</v>
      </c>
      <c r="H138" s="116">
        <f t="shared" si="6"/>
        <v>130679477.45454547</v>
      </c>
      <c r="I138" s="109">
        <f>I139+I143</f>
        <v>5000000</v>
      </c>
    </row>
    <row r="139" spans="1:9" ht="13.5">
      <c r="A139" s="107" t="s">
        <v>47</v>
      </c>
      <c r="B139" s="108" t="s">
        <v>455</v>
      </c>
      <c r="C139" s="109">
        <f>C140+C142+C141</f>
        <v>115470152</v>
      </c>
      <c r="D139" s="109">
        <f>D140+D142+D141</f>
        <v>115470152</v>
      </c>
      <c r="E139" s="109">
        <f>E140+E142+E141</f>
        <v>2784026</v>
      </c>
      <c r="F139" s="26"/>
      <c r="G139" s="115">
        <f t="shared" si="5"/>
        <v>10497286.545454545</v>
      </c>
      <c r="H139" s="116">
        <f t="shared" si="6"/>
        <v>125967438.54545453</v>
      </c>
      <c r="I139" s="109">
        <f>I140+I142+I141</f>
        <v>3300000</v>
      </c>
    </row>
    <row r="140" spans="1:9" ht="12.75">
      <c r="A140" s="103" t="s">
        <v>458</v>
      </c>
      <c r="B140" s="102" t="s">
        <v>456</v>
      </c>
      <c r="C140" s="104">
        <v>94233168</v>
      </c>
      <c r="D140" s="104">
        <v>94233168</v>
      </c>
      <c r="E140" s="104">
        <v>2117942</v>
      </c>
      <c r="F140" s="26"/>
      <c r="G140" s="115">
        <f t="shared" si="5"/>
        <v>8566651.636363637</v>
      </c>
      <c r="H140" s="116">
        <f t="shared" si="6"/>
        <v>102799819.63636364</v>
      </c>
      <c r="I140" s="104">
        <v>2500000</v>
      </c>
    </row>
    <row r="141" spans="1:9" ht="12.75">
      <c r="A141" s="103" t="s">
        <v>459</v>
      </c>
      <c r="B141" s="102" t="s">
        <v>457</v>
      </c>
      <c r="C141" s="151">
        <v>278820</v>
      </c>
      <c r="D141" s="151">
        <v>278820</v>
      </c>
      <c r="E141" s="104">
        <v>666084</v>
      </c>
      <c r="F141" s="26"/>
      <c r="G141" s="115">
        <f t="shared" si="5"/>
        <v>25347.272727272728</v>
      </c>
      <c r="H141" s="116">
        <f t="shared" si="6"/>
        <v>304167.2727272727</v>
      </c>
      <c r="I141" s="104">
        <v>800000</v>
      </c>
    </row>
    <row r="142" spans="1:9" ht="12.75">
      <c r="A142" s="103" t="s">
        <v>461</v>
      </c>
      <c r="B142" s="102" t="s">
        <v>497</v>
      </c>
      <c r="C142" s="104">
        <v>20958164</v>
      </c>
      <c r="D142" s="104">
        <v>20958164</v>
      </c>
      <c r="E142" s="104"/>
      <c r="F142" s="26"/>
      <c r="G142" s="115">
        <f t="shared" si="5"/>
        <v>1905287.6363636365</v>
      </c>
      <c r="H142" s="116">
        <f t="shared" si="6"/>
        <v>22863451.636363637</v>
      </c>
      <c r="I142" s="104"/>
    </row>
    <row r="143" spans="1:9" ht="13.5">
      <c r="A143" s="155" t="s">
        <v>51</v>
      </c>
      <c r="B143" s="155">
        <v>480202</v>
      </c>
      <c r="C143" s="156">
        <f>C144+C145+C146</f>
        <v>4319369</v>
      </c>
      <c r="D143" s="156">
        <f>D144+D145+D146</f>
        <v>4319369</v>
      </c>
      <c r="E143" s="156">
        <f>E144+E145+E146</f>
        <v>1335744</v>
      </c>
      <c r="F143" s="26"/>
      <c r="G143" s="115">
        <f t="shared" si="5"/>
        <v>392669.9090909091</v>
      </c>
      <c r="H143" s="116">
        <f t="shared" si="6"/>
        <v>4712038.909090909</v>
      </c>
      <c r="I143" s="156">
        <f>I144+I145+I146</f>
        <v>1700000</v>
      </c>
    </row>
    <row r="144" spans="1:9" ht="12.75">
      <c r="A144" s="103" t="s">
        <v>458</v>
      </c>
      <c r="B144" s="110">
        <v>48020201</v>
      </c>
      <c r="C144" s="113">
        <v>4220947</v>
      </c>
      <c r="D144" s="113">
        <v>4220947</v>
      </c>
      <c r="E144" s="111">
        <v>420263</v>
      </c>
      <c r="F144" s="26"/>
      <c r="G144" s="115">
        <f t="shared" si="5"/>
        <v>383722.45454545453</v>
      </c>
      <c r="H144" s="116">
        <f t="shared" si="6"/>
        <v>4604669.454545454</v>
      </c>
      <c r="I144" s="111">
        <v>500000</v>
      </c>
    </row>
    <row r="145" spans="1:9" ht="12.75">
      <c r="A145" s="103" t="s">
        <v>459</v>
      </c>
      <c r="B145" s="110">
        <v>48020202</v>
      </c>
      <c r="C145" s="113"/>
      <c r="D145" s="113"/>
      <c r="E145" s="111">
        <v>349660</v>
      </c>
      <c r="F145" s="26"/>
      <c r="G145" s="115">
        <f t="shared" si="5"/>
        <v>0</v>
      </c>
      <c r="H145" s="116">
        <f t="shared" si="6"/>
        <v>0</v>
      </c>
      <c r="I145" s="111">
        <v>600000</v>
      </c>
    </row>
    <row r="146" spans="1:9" ht="12.75">
      <c r="A146" s="103" t="s">
        <v>461</v>
      </c>
      <c r="B146" s="110">
        <v>48020203</v>
      </c>
      <c r="C146" s="113">
        <v>98422</v>
      </c>
      <c r="D146" s="113">
        <v>98422</v>
      </c>
      <c r="E146" s="111">
        <v>565821</v>
      </c>
      <c r="F146" s="26"/>
      <c r="G146" s="115">
        <f t="shared" si="5"/>
        <v>8947.454545454546</v>
      </c>
      <c r="H146" s="116">
        <f t="shared" si="6"/>
        <v>107369.45454545456</v>
      </c>
      <c r="I146" s="111">
        <v>600000</v>
      </c>
    </row>
    <row r="147" spans="1:9" s="72" customFormat="1" ht="13.5">
      <c r="A147" s="77" t="s">
        <v>165</v>
      </c>
      <c r="B147" s="70" t="s">
        <v>166</v>
      </c>
      <c r="C147" s="84">
        <f>C148+C163+C165+C166+C164</f>
        <v>606735631</v>
      </c>
      <c r="D147" s="84">
        <f>D148+D163+D165+D166+D164</f>
        <v>606735631</v>
      </c>
      <c r="E147" s="84">
        <f>E148+E163+E165+E166+E164</f>
        <v>321616181</v>
      </c>
      <c r="F147" s="27"/>
      <c r="G147" s="115">
        <f t="shared" si="5"/>
        <v>55157784.63636363</v>
      </c>
      <c r="H147" s="116">
        <f t="shared" si="6"/>
        <v>661893415.6363636</v>
      </c>
      <c r="I147" s="84">
        <f>I148+I163+I165+I166+I164</f>
        <v>379881149</v>
      </c>
    </row>
    <row r="148" spans="1:9" ht="12.75">
      <c r="A148" s="79" t="s">
        <v>298</v>
      </c>
      <c r="B148" s="74" t="s">
        <v>143</v>
      </c>
      <c r="C148" s="80">
        <f>C149+C150+C151+C152+C153+C154+C157+C158+C159+C160+C161+C156</f>
        <v>550623169</v>
      </c>
      <c r="D148" s="80">
        <f>D149+D150+D151+D152+D153+D154+D157+D158+D159+D160+D161+D156</f>
        <v>550623169</v>
      </c>
      <c r="E148" s="81">
        <f>E149+E150+E151+E152+E153+E154+E157+E158+E159+E160+E161+E156</f>
        <v>298218244</v>
      </c>
      <c r="F148" s="26"/>
      <c r="G148" s="115">
        <f t="shared" si="5"/>
        <v>50056651.72727273</v>
      </c>
      <c r="H148" s="116">
        <f t="shared" si="6"/>
        <v>600679820.7272727</v>
      </c>
      <c r="I148" s="81">
        <f>I149+I150+I151+I152+I153+I154+I157+I158+I159+I160+I161+I156</f>
        <v>349134708</v>
      </c>
    </row>
    <row r="149" spans="1:9" ht="12.75">
      <c r="A149" s="79" t="s">
        <v>144</v>
      </c>
      <c r="B149" s="74" t="s">
        <v>145</v>
      </c>
      <c r="C149" s="80">
        <f>C169+C180+C192+C201+C215+C222+C235+C249</f>
        <v>105937203</v>
      </c>
      <c r="D149" s="80">
        <f>D169+D180+D192+D201+D215+D222+D235+D249</f>
        <v>105937203</v>
      </c>
      <c r="E149" s="81">
        <f>E169+E180+E192+E201+E215+E222+E235+E249</f>
        <v>95393661</v>
      </c>
      <c r="F149" s="26"/>
      <c r="G149" s="115">
        <f t="shared" si="5"/>
        <v>9630654.818181818</v>
      </c>
      <c r="H149" s="116">
        <f t="shared" si="6"/>
        <v>115567857.81818181</v>
      </c>
      <c r="I149" s="81">
        <f>I169+I180+I192+I201+I215+I222+I235+I249</f>
        <v>105936898</v>
      </c>
    </row>
    <row r="150" spans="1:9" ht="12.75">
      <c r="A150" s="79" t="s">
        <v>146</v>
      </c>
      <c r="B150" s="74" t="s">
        <v>147</v>
      </c>
      <c r="C150" s="80">
        <f>C170+C181+C188+C193+C202+C226+C216+C223+C236+C260+C269+C286+C250</f>
        <v>200942757</v>
      </c>
      <c r="D150" s="80">
        <f>D170+D181+D188+D193+D202+D226+D216+D223+D236+D260+D269+D286+D250</f>
        <v>200942757</v>
      </c>
      <c r="E150" s="81">
        <f>E170+E181+E188+E193+E202+E226+E216+E223+E236+E260+E269+E286+E250</f>
        <v>118063597</v>
      </c>
      <c r="F150" s="26"/>
      <c r="G150" s="115">
        <f t="shared" si="5"/>
        <v>18267523.363636363</v>
      </c>
      <c r="H150" s="116">
        <f t="shared" si="6"/>
        <v>219210280.36363637</v>
      </c>
      <c r="I150" s="81">
        <f>I170+I181+I188+I193+I202+I226+I216+I223+I236+I260+I269+I286+I250</f>
        <v>143131555</v>
      </c>
    </row>
    <row r="151" spans="1:9" ht="12.75">
      <c r="A151" s="79" t="s">
        <v>148</v>
      </c>
      <c r="B151" s="74" t="s">
        <v>149</v>
      </c>
      <c r="C151" s="81">
        <f>C189</f>
        <v>2500000</v>
      </c>
      <c r="D151" s="81">
        <f>D189</f>
        <v>2500000</v>
      </c>
      <c r="E151" s="81">
        <f>E189</f>
        <v>1669840</v>
      </c>
      <c r="F151" s="26"/>
      <c r="G151" s="115">
        <f t="shared" si="5"/>
        <v>227272.72727272726</v>
      </c>
      <c r="H151" s="116">
        <f t="shared" si="6"/>
        <v>2727272.727272727</v>
      </c>
      <c r="I151" s="81">
        <f>I189</f>
        <v>1669840</v>
      </c>
    </row>
    <row r="152" spans="1:9" ht="12.75">
      <c r="A152" s="79" t="s">
        <v>150</v>
      </c>
      <c r="B152" s="74" t="s">
        <v>151</v>
      </c>
      <c r="C152" s="80">
        <f>C237+C287</f>
        <v>34619645</v>
      </c>
      <c r="D152" s="80">
        <f>D237+D287</f>
        <v>34619645</v>
      </c>
      <c r="E152" s="81">
        <f>E237+E287</f>
        <v>30644826</v>
      </c>
      <c r="F152" s="26"/>
      <c r="G152" s="115">
        <f t="shared" si="5"/>
        <v>3147240.4545454546</v>
      </c>
      <c r="H152" s="116">
        <f t="shared" si="6"/>
        <v>37766885.45454545</v>
      </c>
      <c r="I152" s="81">
        <f>I237+I287</f>
        <v>34659645</v>
      </c>
    </row>
    <row r="153" spans="1:9" ht="12.75" hidden="1">
      <c r="A153" s="79" t="s">
        <v>152</v>
      </c>
      <c r="B153" s="74" t="s">
        <v>153</v>
      </c>
      <c r="C153" s="81">
        <f>C182</f>
        <v>8386</v>
      </c>
      <c r="D153" s="81">
        <f>D182</f>
        <v>8386</v>
      </c>
      <c r="E153" s="81">
        <v>0</v>
      </c>
      <c r="F153" s="26"/>
      <c r="G153" s="115">
        <f t="shared" si="5"/>
        <v>762.3636363636364</v>
      </c>
      <c r="H153" s="116">
        <f t="shared" si="6"/>
        <v>9148.363636363636</v>
      </c>
      <c r="I153" s="81">
        <v>0</v>
      </c>
    </row>
    <row r="154" spans="1:9" ht="19.5" customHeight="1" hidden="1">
      <c r="A154" s="79" t="s">
        <v>383</v>
      </c>
      <c r="B154" s="74" t="s">
        <v>375</v>
      </c>
      <c r="C154" s="80">
        <f>C224</f>
        <v>0</v>
      </c>
      <c r="D154" s="80">
        <f>D224</f>
        <v>0</v>
      </c>
      <c r="E154" s="81">
        <v>0</v>
      </c>
      <c r="F154" s="26"/>
      <c r="G154" s="115">
        <f aca="true" t="shared" si="7" ref="G154:G219">D154/11</f>
        <v>0</v>
      </c>
      <c r="H154" s="116">
        <f aca="true" t="shared" si="8" ref="H154:H219">G154*12</f>
        <v>0</v>
      </c>
      <c r="I154" s="81">
        <v>0</v>
      </c>
    </row>
    <row r="155" spans="1:9" ht="19.5" customHeight="1" hidden="1">
      <c r="A155" s="79" t="s">
        <v>152</v>
      </c>
      <c r="B155" s="102" t="s">
        <v>470</v>
      </c>
      <c r="C155" s="80">
        <f>C182</f>
        <v>8386</v>
      </c>
      <c r="D155" s="80">
        <f>D182</f>
        <v>8386</v>
      </c>
      <c r="E155" s="81">
        <v>0</v>
      </c>
      <c r="F155" s="26"/>
      <c r="G155" s="115">
        <f t="shared" si="7"/>
        <v>762.3636363636364</v>
      </c>
      <c r="H155" s="116">
        <f t="shared" si="8"/>
        <v>9148.363636363636</v>
      </c>
      <c r="I155" s="81">
        <v>0</v>
      </c>
    </row>
    <row r="156" spans="1:9" ht="26.25">
      <c r="A156" s="31" t="s">
        <v>476</v>
      </c>
      <c r="B156" s="102" t="s">
        <v>375</v>
      </c>
      <c r="C156" s="80">
        <f>C225</f>
        <v>8264000</v>
      </c>
      <c r="D156" s="80">
        <f>D225</f>
        <v>8264000</v>
      </c>
      <c r="E156" s="81">
        <f>E225</f>
        <v>7963125</v>
      </c>
      <c r="F156" s="26"/>
      <c r="G156" s="115">
        <f t="shared" si="7"/>
        <v>751272.7272727273</v>
      </c>
      <c r="H156" s="116">
        <f t="shared" si="8"/>
        <v>9015272.727272727</v>
      </c>
      <c r="I156" s="81">
        <f>I225</f>
        <v>8264000</v>
      </c>
    </row>
    <row r="157" spans="1:9" ht="12.75">
      <c r="A157" s="79" t="s">
        <v>299</v>
      </c>
      <c r="B157" s="74" t="s">
        <v>154</v>
      </c>
      <c r="C157" s="81">
        <f>C203+C226+C238+C251</f>
        <v>2538000</v>
      </c>
      <c r="D157" s="81">
        <f>D203+D226+D238+D251</f>
        <v>2538000</v>
      </c>
      <c r="E157" s="81">
        <f>E203+E226+E238+E251</f>
        <v>2538000</v>
      </c>
      <c r="F157" s="26"/>
      <c r="G157" s="115">
        <f t="shared" si="7"/>
        <v>230727.27272727274</v>
      </c>
      <c r="H157" s="116">
        <f t="shared" si="8"/>
        <v>2768727.272727273</v>
      </c>
      <c r="I157" s="81">
        <f>I203+I226+I238+I251</f>
        <v>2538000</v>
      </c>
    </row>
    <row r="158" spans="1:9" ht="26.25" hidden="1">
      <c r="A158" s="79" t="s">
        <v>386</v>
      </c>
      <c r="B158" s="74" t="s">
        <v>155</v>
      </c>
      <c r="C158" s="80"/>
      <c r="D158" s="80"/>
      <c r="E158" s="81"/>
      <c r="F158" s="26"/>
      <c r="G158" s="115">
        <f t="shared" si="7"/>
        <v>0</v>
      </c>
      <c r="H158" s="116">
        <f t="shared" si="8"/>
        <v>0</v>
      </c>
      <c r="I158" s="81"/>
    </row>
    <row r="159" spans="1:9" ht="12.75">
      <c r="A159" s="79" t="s">
        <v>156</v>
      </c>
      <c r="B159" s="74" t="s">
        <v>157</v>
      </c>
      <c r="C159" s="80">
        <f>C206+C217+C240</f>
        <v>20302618</v>
      </c>
      <c r="D159" s="80">
        <f>D206+D217+D240</f>
        <v>20302618</v>
      </c>
      <c r="E159" s="81">
        <f>E206+E217+E240</f>
        <v>17542541</v>
      </c>
      <c r="F159" s="26"/>
      <c r="G159" s="115">
        <f t="shared" si="7"/>
        <v>1845692.5454545454</v>
      </c>
      <c r="H159" s="116">
        <f t="shared" si="8"/>
        <v>22148310.545454547</v>
      </c>
      <c r="I159" s="81">
        <f>I206+I217+I240</f>
        <v>20028618</v>
      </c>
    </row>
    <row r="160" spans="1:9" ht="26.25">
      <c r="A160" s="79" t="s">
        <v>380</v>
      </c>
      <c r="B160" s="74" t="s">
        <v>381</v>
      </c>
      <c r="C160" s="81">
        <f>C171+C241+C262+C272+C290+C207+C227+C252</f>
        <v>151252068</v>
      </c>
      <c r="D160" s="81">
        <f>D171+D241+D262+D272+D290+D207+D227+D252</f>
        <v>151252068</v>
      </c>
      <c r="E160" s="81">
        <f>E171+E241+E262+E272+E290+E207+E227+E252</f>
        <v>9161699</v>
      </c>
      <c r="F160" s="26"/>
      <c r="G160" s="115">
        <f t="shared" si="7"/>
        <v>13750188</v>
      </c>
      <c r="H160" s="116">
        <f t="shared" si="8"/>
        <v>165002256</v>
      </c>
      <c r="I160" s="81">
        <f>I171+I241+I262+I272+I290+I207+I227+I252</f>
        <v>12120993</v>
      </c>
    </row>
    <row r="161" spans="1:9" ht="12.75">
      <c r="A161" s="79" t="s">
        <v>388</v>
      </c>
      <c r="B161" s="74" t="s">
        <v>158</v>
      </c>
      <c r="C161" s="81">
        <f>C173+C208+C228+C273+C194+C242+C253+C263+C291</f>
        <v>24258492</v>
      </c>
      <c r="D161" s="81">
        <f>D173+D208+D228+D273+D194+D242+D253+D263+D291</f>
        <v>24258492</v>
      </c>
      <c r="E161" s="81">
        <f>E173+E182+E208+E228+E273+E194+E242+E253+E263+E291</f>
        <v>15240955</v>
      </c>
      <c r="F161" s="26"/>
      <c r="G161" s="115">
        <f t="shared" si="7"/>
        <v>2205317.4545454546</v>
      </c>
      <c r="H161" s="116">
        <f t="shared" si="8"/>
        <v>26463809.454545453</v>
      </c>
      <c r="I161" s="81">
        <f>I173+I182+I208+I228+I273+I194+I242+I253+I263+I291</f>
        <v>20785159</v>
      </c>
    </row>
    <row r="162" spans="1:9" ht="12.75" hidden="1">
      <c r="A162" s="79" t="s">
        <v>300</v>
      </c>
      <c r="B162" s="74" t="s">
        <v>159</v>
      </c>
      <c r="C162" s="81"/>
      <c r="D162" s="81"/>
      <c r="E162" s="81"/>
      <c r="F162" s="26"/>
      <c r="G162" s="115">
        <f t="shared" si="7"/>
        <v>0</v>
      </c>
      <c r="H162" s="116">
        <f t="shared" si="8"/>
        <v>0</v>
      </c>
      <c r="I162" s="81"/>
    </row>
    <row r="163" spans="1:9" ht="12.75">
      <c r="A163" s="79" t="s">
        <v>387</v>
      </c>
      <c r="B163" s="74" t="s">
        <v>160</v>
      </c>
      <c r="C163" s="80">
        <f>C175+C184+C196+C210+C230+C244+C255+C265+C283+C293+C218</f>
        <v>48141462</v>
      </c>
      <c r="D163" s="80">
        <f>D175+D184+D196+D210+D230+D244+D255+D265+D283+D293+D218</f>
        <v>48141462</v>
      </c>
      <c r="E163" s="81">
        <f>E175+E184+E196+E210+E218+E230+E244+E255+E265+E274+E283+E293</f>
        <v>17163201</v>
      </c>
      <c r="F163" s="26"/>
      <c r="G163" s="115">
        <f t="shared" si="7"/>
        <v>4376496.545454546</v>
      </c>
      <c r="H163" s="116">
        <f t="shared" si="8"/>
        <v>52517958.54545455</v>
      </c>
      <c r="I163" s="81">
        <f>I175+I184+I196+I210+I218+I230+I244+I255+I265+I274+I283+I293</f>
        <v>24511705</v>
      </c>
    </row>
    <row r="164" spans="1:9" ht="12.75">
      <c r="A164" s="79" t="s">
        <v>389</v>
      </c>
      <c r="B164" s="74" t="s">
        <v>335</v>
      </c>
      <c r="C164" s="80">
        <f>C276</f>
        <v>0</v>
      </c>
      <c r="D164" s="80">
        <f>D276</f>
        <v>0</v>
      </c>
      <c r="E164" s="81">
        <f>E276</f>
        <v>0</v>
      </c>
      <c r="F164" s="26"/>
      <c r="G164" s="115">
        <f t="shared" si="7"/>
        <v>0</v>
      </c>
      <c r="H164" s="116">
        <f t="shared" si="8"/>
        <v>0</v>
      </c>
      <c r="I164" s="81">
        <f>I276</f>
        <v>0</v>
      </c>
    </row>
    <row r="165" spans="1:9" ht="12.75">
      <c r="A165" s="79" t="s">
        <v>390</v>
      </c>
      <c r="B165" s="74" t="s">
        <v>162</v>
      </c>
      <c r="C165" s="81">
        <f>C294</f>
        <v>8000000</v>
      </c>
      <c r="D165" s="81">
        <f>D294</f>
        <v>8000000</v>
      </c>
      <c r="E165" s="81">
        <f>E295</f>
        <v>7966400</v>
      </c>
      <c r="F165" s="26"/>
      <c r="G165" s="115">
        <f t="shared" si="7"/>
        <v>727272.7272727273</v>
      </c>
      <c r="H165" s="116">
        <f t="shared" si="8"/>
        <v>8727272.727272727</v>
      </c>
      <c r="I165" s="81">
        <f>I295</f>
        <v>7966400</v>
      </c>
    </row>
    <row r="166" spans="1:9" ht="26.25">
      <c r="A166" s="79" t="s">
        <v>421</v>
      </c>
      <c r="B166" s="74" t="s">
        <v>362</v>
      </c>
      <c r="C166" s="81">
        <f>C177+C197+C212+C232+C246+C257+C266</f>
        <v>-29000</v>
      </c>
      <c r="D166" s="81">
        <f>D177+D197+D212+D232+D246+D257+D266</f>
        <v>-29000</v>
      </c>
      <c r="E166" s="81">
        <f>E177+E197+E212+E232+E246+E257+E266+E185+E198+E277</f>
        <v>-1731664</v>
      </c>
      <c r="F166" s="26"/>
      <c r="G166" s="115">
        <f t="shared" si="7"/>
        <v>-2636.3636363636365</v>
      </c>
      <c r="H166" s="116">
        <f t="shared" si="8"/>
        <v>-31636.36363636364</v>
      </c>
      <c r="I166" s="81">
        <f>I177+I197+I212+I232+I246+I257+I266+I185+I198+I277</f>
        <v>-1731664</v>
      </c>
    </row>
    <row r="167" spans="1:9" s="72" customFormat="1" ht="13.5">
      <c r="A167" s="77" t="s">
        <v>167</v>
      </c>
      <c r="B167" s="82" t="s">
        <v>168</v>
      </c>
      <c r="C167" s="83">
        <f>C168+C174+C177</f>
        <v>59861733</v>
      </c>
      <c r="D167" s="83">
        <f>D168+D174+D177</f>
        <v>59861733</v>
      </c>
      <c r="E167" s="83">
        <f>E168+E174+E177</f>
        <v>48912511</v>
      </c>
      <c r="F167" s="27"/>
      <c r="G167" s="115">
        <f t="shared" si="7"/>
        <v>5441975.7272727275</v>
      </c>
      <c r="H167" s="116">
        <f t="shared" si="8"/>
        <v>65303708.727272734</v>
      </c>
      <c r="I167" s="83">
        <f>I168+I174+I177</f>
        <v>53419341</v>
      </c>
    </row>
    <row r="168" spans="1:9" ht="12.75">
      <c r="A168" s="79" t="s">
        <v>301</v>
      </c>
      <c r="B168" s="74" t="s">
        <v>143</v>
      </c>
      <c r="C168" s="81">
        <f>C169+C170+C171+C173</f>
        <v>58438398</v>
      </c>
      <c r="D168" s="81">
        <f>D169+D170+D171+D173</f>
        <v>58438398</v>
      </c>
      <c r="E168" s="81">
        <f>E169+E170+E171+E173</f>
        <v>49773754</v>
      </c>
      <c r="F168" s="26"/>
      <c r="G168" s="115">
        <f t="shared" si="7"/>
        <v>5312581.636363637</v>
      </c>
      <c r="H168" s="116">
        <f t="shared" si="8"/>
        <v>63750979.63636364</v>
      </c>
      <c r="I168" s="81">
        <f>I169+I170+I171+I173</f>
        <v>54260933</v>
      </c>
    </row>
    <row r="169" spans="1:9" ht="12.75">
      <c r="A169" s="79" t="s">
        <v>144</v>
      </c>
      <c r="B169" s="74" t="s">
        <v>145</v>
      </c>
      <c r="C169" s="81">
        <v>33270879</v>
      </c>
      <c r="D169" s="81">
        <v>33270879</v>
      </c>
      <c r="E169" s="81">
        <v>30699348</v>
      </c>
      <c r="F169" s="26"/>
      <c r="G169" s="115">
        <f t="shared" si="7"/>
        <v>3024625.3636363638</v>
      </c>
      <c r="H169" s="116">
        <f t="shared" si="8"/>
        <v>36295504.36363637</v>
      </c>
      <c r="I169" s="81">
        <v>33270879</v>
      </c>
    </row>
    <row r="170" spans="1:9" ht="12.75">
      <c r="A170" s="79" t="s">
        <v>146</v>
      </c>
      <c r="B170" s="74" t="s">
        <v>147</v>
      </c>
      <c r="C170" s="81">
        <v>23104364</v>
      </c>
      <c r="D170" s="81">
        <v>23104364</v>
      </c>
      <c r="E170" s="81">
        <v>18416324</v>
      </c>
      <c r="F170" s="26"/>
      <c r="G170" s="115">
        <f t="shared" si="7"/>
        <v>2100396.727272727</v>
      </c>
      <c r="H170" s="116">
        <f t="shared" si="8"/>
        <v>25204760.727272727</v>
      </c>
      <c r="I170" s="81">
        <v>20257355</v>
      </c>
    </row>
    <row r="171" spans="1:9" ht="26.25">
      <c r="A171" s="79" t="s">
        <v>380</v>
      </c>
      <c r="B171" s="102" t="s">
        <v>381</v>
      </c>
      <c r="C171" s="81">
        <v>1463155</v>
      </c>
      <c r="D171" s="81">
        <v>1463155</v>
      </c>
      <c r="E171" s="81">
        <v>132699</v>
      </c>
      <c r="F171" s="26"/>
      <c r="G171" s="115">
        <f t="shared" si="7"/>
        <v>133014.0909090909</v>
      </c>
      <c r="H171" s="116">
        <f t="shared" si="8"/>
        <v>1596169.0909090908</v>
      </c>
      <c r="I171" s="81">
        <v>132699</v>
      </c>
    </row>
    <row r="172" spans="1:9" ht="26.25" hidden="1">
      <c r="A172" s="79" t="s">
        <v>386</v>
      </c>
      <c r="B172" s="74" t="s">
        <v>155</v>
      </c>
      <c r="C172" s="81"/>
      <c r="D172" s="81"/>
      <c r="E172" s="81"/>
      <c r="F172" s="26"/>
      <c r="G172" s="115">
        <f t="shared" si="7"/>
        <v>0</v>
      </c>
      <c r="H172" s="116">
        <f t="shared" si="8"/>
        <v>0</v>
      </c>
      <c r="I172" s="81"/>
    </row>
    <row r="173" spans="1:9" ht="12.75">
      <c r="A173" s="79" t="s">
        <v>388</v>
      </c>
      <c r="B173" s="74" t="s">
        <v>158</v>
      </c>
      <c r="C173" s="81">
        <v>600000</v>
      </c>
      <c r="D173" s="81">
        <v>600000</v>
      </c>
      <c r="E173" s="81">
        <v>525383</v>
      </c>
      <c r="F173" s="26"/>
      <c r="G173" s="115">
        <f t="shared" si="7"/>
        <v>54545.454545454544</v>
      </c>
      <c r="H173" s="116">
        <f t="shared" si="8"/>
        <v>654545.4545454546</v>
      </c>
      <c r="I173" s="81">
        <v>600000</v>
      </c>
    </row>
    <row r="174" spans="1:9" ht="12.75">
      <c r="A174" s="79" t="s">
        <v>302</v>
      </c>
      <c r="B174" s="74" t="s">
        <v>159</v>
      </c>
      <c r="C174" s="81">
        <f>C175</f>
        <v>1423335</v>
      </c>
      <c r="D174" s="81">
        <f>D175</f>
        <v>1423335</v>
      </c>
      <c r="E174" s="81">
        <f>E175</f>
        <v>480349</v>
      </c>
      <c r="F174" s="26"/>
      <c r="G174" s="115">
        <f t="shared" si="7"/>
        <v>129394.09090909091</v>
      </c>
      <c r="H174" s="116">
        <f t="shared" si="8"/>
        <v>1552729.0909090908</v>
      </c>
      <c r="I174" s="81">
        <f>I175</f>
        <v>500000</v>
      </c>
    </row>
    <row r="175" spans="1:9" ht="14.25" customHeight="1">
      <c r="A175" s="79" t="s">
        <v>387</v>
      </c>
      <c r="B175" s="74" t="s">
        <v>160</v>
      </c>
      <c r="C175" s="81">
        <v>1423335</v>
      </c>
      <c r="D175" s="81">
        <v>1423335</v>
      </c>
      <c r="E175" s="81">
        <v>480349</v>
      </c>
      <c r="F175" s="26"/>
      <c r="G175" s="115">
        <f t="shared" si="7"/>
        <v>129394.09090909091</v>
      </c>
      <c r="H175" s="116">
        <f t="shared" si="8"/>
        <v>1552729.0909090908</v>
      </c>
      <c r="I175" s="81">
        <v>500000</v>
      </c>
    </row>
    <row r="176" spans="1:9" ht="26.25" customHeight="1" hidden="1">
      <c r="A176" s="79" t="s">
        <v>163</v>
      </c>
      <c r="B176" s="74" t="s">
        <v>164</v>
      </c>
      <c r="C176" s="81"/>
      <c r="D176" s="81"/>
      <c r="E176" s="81"/>
      <c r="F176" s="26"/>
      <c r="G176" s="115">
        <f t="shared" si="7"/>
        <v>0</v>
      </c>
      <c r="H176" s="116">
        <f t="shared" si="8"/>
        <v>0</v>
      </c>
      <c r="I176" s="81"/>
    </row>
    <row r="177" spans="1:9" ht="26.25" customHeight="1">
      <c r="A177" s="79" t="s">
        <v>421</v>
      </c>
      <c r="B177" s="74" t="s">
        <v>362</v>
      </c>
      <c r="C177" s="81"/>
      <c r="D177" s="81"/>
      <c r="E177" s="81">
        <v>-1341592</v>
      </c>
      <c r="F177" s="26"/>
      <c r="G177" s="115">
        <f t="shared" si="7"/>
        <v>0</v>
      </c>
      <c r="H177" s="116">
        <f t="shared" si="8"/>
        <v>0</v>
      </c>
      <c r="I177" s="81">
        <v>-1341592</v>
      </c>
    </row>
    <row r="178" spans="1:9" s="72" customFormat="1" ht="13.5">
      <c r="A178" s="77" t="s">
        <v>169</v>
      </c>
      <c r="B178" s="82" t="s">
        <v>170</v>
      </c>
      <c r="C178" s="83">
        <f>C179+C183</f>
        <v>6919902</v>
      </c>
      <c r="D178" s="83">
        <f>D179+D183</f>
        <v>6919902</v>
      </c>
      <c r="E178" s="84">
        <f>E179+E183+E185</f>
        <v>4617887</v>
      </c>
      <c r="F178" s="27"/>
      <c r="G178" s="115">
        <f t="shared" si="7"/>
        <v>629082</v>
      </c>
      <c r="H178" s="116">
        <f t="shared" si="8"/>
        <v>7548984</v>
      </c>
      <c r="I178" s="84">
        <f>I179+I183+I185</f>
        <v>6467539</v>
      </c>
    </row>
    <row r="179" spans="1:9" ht="12.75">
      <c r="A179" s="79" t="s">
        <v>303</v>
      </c>
      <c r="B179" s="74" t="s">
        <v>143</v>
      </c>
      <c r="C179" s="81">
        <f>C180+C181+C182</f>
        <v>6716902</v>
      </c>
      <c r="D179" s="81">
        <f>D180+D181+D182</f>
        <v>6716902</v>
      </c>
      <c r="E179" s="81">
        <f>E180+E181+E182</f>
        <v>4617987</v>
      </c>
      <c r="F179" s="26"/>
      <c r="G179" s="115">
        <f t="shared" si="7"/>
        <v>610627.4545454546</v>
      </c>
      <c r="H179" s="116">
        <f t="shared" si="8"/>
        <v>7327529.454545455</v>
      </c>
      <c r="I179" s="81">
        <f>I180+I181+I182</f>
        <v>6467639</v>
      </c>
    </row>
    <row r="180" spans="1:9" ht="12.75">
      <c r="A180" s="79" t="s">
        <v>144</v>
      </c>
      <c r="B180" s="74" t="s">
        <v>145</v>
      </c>
      <c r="C180" s="81">
        <v>4865680</v>
      </c>
      <c r="D180" s="81">
        <v>4865680</v>
      </c>
      <c r="E180" s="81">
        <v>3720178</v>
      </c>
      <c r="F180" s="26"/>
      <c r="G180" s="115">
        <f t="shared" si="7"/>
        <v>442334.54545454547</v>
      </c>
      <c r="H180" s="116">
        <f t="shared" si="8"/>
        <v>5308014.545454546</v>
      </c>
      <c r="I180" s="81">
        <v>4865680</v>
      </c>
    </row>
    <row r="181" spans="1:9" ht="12.75">
      <c r="A181" s="79" t="s">
        <v>146</v>
      </c>
      <c r="B181" s="74" t="s">
        <v>147</v>
      </c>
      <c r="C181" s="81">
        <v>1842836</v>
      </c>
      <c r="D181" s="81">
        <v>1842836</v>
      </c>
      <c r="E181" s="81">
        <v>895850</v>
      </c>
      <c r="F181" s="26"/>
      <c r="G181" s="115">
        <f t="shared" si="7"/>
        <v>167530.54545454544</v>
      </c>
      <c r="H181" s="116">
        <f t="shared" si="8"/>
        <v>2010366.5454545454</v>
      </c>
      <c r="I181" s="81">
        <v>1600000</v>
      </c>
    </row>
    <row r="182" spans="1:9" ht="12.75">
      <c r="A182" s="79" t="s">
        <v>388</v>
      </c>
      <c r="B182" s="102" t="s">
        <v>341</v>
      </c>
      <c r="C182" s="81">
        <v>8386</v>
      </c>
      <c r="D182" s="81">
        <v>8386</v>
      </c>
      <c r="E182" s="81">
        <v>1959</v>
      </c>
      <c r="F182" s="26"/>
      <c r="G182" s="115">
        <f t="shared" si="7"/>
        <v>762.3636363636364</v>
      </c>
      <c r="H182" s="116">
        <f t="shared" si="8"/>
        <v>9148.363636363636</v>
      </c>
      <c r="I182" s="81">
        <v>1959</v>
      </c>
    </row>
    <row r="183" spans="1:9" ht="12.75">
      <c r="A183" s="79" t="s">
        <v>302</v>
      </c>
      <c r="B183" s="74" t="s">
        <v>159</v>
      </c>
      <c r="C183" s="81">
        <f>C184</f>
        <v>203000</v>
      </c>
      <c r="D183" s="81">
        <f>D184</f>
        <v>203000</v>
      </c>
      <c r="E183" s="81">
        <f>E184</f>
        <v>0</v>
      </c>
      <c r="F183" s="26"/>
      <c r="G183" s="115">
        <f t="shared" si="7"/>
        <v>18454.545454545456</v>
      </c>
      <c r="H183" s="116">
        <f t="shared" si="8"/>
        <v>221454.54545454547</v>
      </c>
      <c r="I183" s="81">
        <f>I184</f>
        <v>0</v>
      </c>
    </row>
    <row r="184" spans="1:9" ht="12.75">
      <c r="A184" s="79" t="s">
        <v>387</v>
      </c>
      <c r="B184" s="74" t="s">
        <v>160</v>
      </c>
      <c r="C184" s="81">
        <v>203000</v>
      </c>
      <c r="D184" s="81">
        <v>203000</v>
      </c>
      <c r="E184" s="81">
        <v>0</v>
      </c>
      <c r="F184" s="26"/>
      <c r="G184" s="115">
        <f t="shared" si="7"/>
        <v>18454.545454545456</v>
      </c>
      <c r="H184" s="116">
        <f t="shared" si="8"/>
        <v>221454.54545454547</v>
      </c>
      <c r="I184" s="81">
        <v>0</v>
      </c>
    </row>
    <row r="185" spans="1:9" ht="26.25">
      <c r="A185" s="79" t="s">
        <v>421</v>
      </c>
      <c r="B185" s="74" t="s">
        <v>362</v>
      </c>
      <c r="C185" s="81"/>
      <c r="D185" s="81"/>
      <c r="E185" s="81">
        <v>-100</v>
      </c>
      <c r="F185" s="26"/>
      <c r="G185" s="115"/>
      <c r="H185" s="116"/>
      <c r="I185" s="81">
        <v>-100</v>
      </c>
    </row>
    <row r="186" spans="1:9" ht="13.5" customHeight="1">
      <c r="A186" s="77" t="s">
        <v>316</v>
      </c>
      <c r="B186" s="82" t="s">
        <v>318</v>
      </c>
      <c r="C186" s="83">
        <f>C187</f>
        <v>2505000</v>
      </c>
      <c r="D186" s="83">
        <f>D187</f>
        <v>2505000</v>
      </c>
      <c r="E186" s="83">
        <f>E187</f>
        <v>1670040</v>
      </c>
      <c r="F186" s="27"/>
      <c r="G186" s="115">
        <f t="shared" si="7"/>
        <v>227727.27272727274</v>
      </c>
      <c r="H186" s="116">
        <f t="shared" si="8"/>
        <v>2732727.272727273</v>
      </c>
      <c r="I186" s="83">
        <f>I187</f>
        <v>1670040</v>
      </c>
    </row>
    <row r="187" spans="1:9" ht="12.75">
      <c r="A187" s="79" t="s">
        <v>303</v>
      </c>
      <c r="B187" s="74" t="s">
        <v>319</v>
      </c>
      <c r="C187" s="81">
        <f>C188+C189</f>
        <v>2505000</v>
      </c>
      <c r="D187" s="81">
        <f>D188+D189</f>
        <v>2505000</v>
      </c>
      <c r="E187" s="81">
        <f>E188+E189</f>
        <v>1670040</v>
      </c>
      <c r="F187" s="26"/>
      <c r="G187" s="115">
        <f t="shared" si="7"/>
        <v>227727.27272727274</v>
      </c>
      <c r="H187" s="116">
        <f t="shared" si="8"/>
        <v>2732727.272727273</v>
      </c>
      <c r="I187" s="81">
        <f>I188+I189</f>
        <v>1670040</v>
      </c>
    </row>
    <row r="188" spans="1:9" ht="12.75">
      <c r="A188" s="79" t="s">
        <v>146</v>
      </c>
      <c r="B188" s="74" t="s">
        <v>320</v>
      </c>
      <c r="C188" s="81">
        <v>5000</v>
      </c>
      <c r="D188" s="81">
        <v>5000</v>
      </c>
      <c r="E188" s="81">
        <v>200</v>
      </c>
      <c r="F188" s="26"/>
      <c r="G188" s="115">
        <f t="shared" si="7"/>
        <v>454.54545454545456</v>
      </c>
      <c r="H188" s="116">
        <f t="shared" si="8"/>
        <v>5454.545454545455</v>
      </c>
      <c r="I188" s="81">
        <v>200</v>
      </c>
    </row>
    <row r="189" spans="1:9" ht="12.75">
      <c r="A189" s="79" t="s">
        <v>317</v>
      </c>
      <c r="B189" s="74" t="s">
        <v>321</v>
      </c>
      <c r="C189" s="81">
        <v>2500000</v>
      </c>
      <c r="D189" s="81">
        <v>2500000</v>
      </c>
      <c r="E189" s="81">
        <v>1669840</v>
      </c>
      <c r="F189" s="26"/>
      <c r="G189" s="115">
        <f t="shared" si="7"/>
        <v>227272.72727272726</v>
      </c>
      <c r="H189" s="116">
        <f t="shared" si="8"/>
        <v>2727272.727272727</v>
      </c>
      <c r="I189" s="81">
        <v>1669840</v>
      </c>
    </row>
    <row r="190" spans="1:9" s="72" customFormat="1" ht="13.5">
      <c r="A190" s="77" t="s">
        <v>171</v>
      </c>
      <c r="B190" s="82" t="s">
        <v>172</v>
      </c>
      <c r="C190" s="83">
        <f>C191+C195</f>
        <v>17059664</v>
      </c>
      <c r="D190" s="83">
        <f>D191+D195</f>
        <v>17059664</v>
      </c>
      <c r="E190" s="83">
        <f>E191+E195+E197+E198</f>
        <v>14595184</v>
      </c>
      <c r="F190" s="27"/>
      <c r="G190" s="115">
        <f t="shared" si="7"/>
        <v>1550878.5454545454</v>
      </c>
      <c r="H190" s="116">
        <f t="shared" si="8"/>
        <v>18610542.545454547</v>
      </c>
      <c r="I190" s="83">
        <f>I191+I195+I197+I198</f>
        <v>16489436</v>
      </c>
    </row>
    <row r="191" spans="1:9" ht="12.75">
      <c r="A191" s="79" t="s">
        <v>250</v>
      </c>
      <c r="B191" s="74" t="s">
        <v>143</v>
      </c>
      <c r="C191" s="81">
        <f>C192+C193+C194</f>
        <v>16632164</v>
      </c>
      <c r="D191" s="81">
        <f>D192+D193+D194</f>
        <v>16632164</v>
      </c>
      <c r="E191" s="81">
        <f>E192+E193</f>
        <v>14494912</v>
      </c>
      <c r="F191" s="26"/>
      <c r="G191" s="115">
        <f t="shared" si="7"/>
        <v>1512014.9090909092</v>
      </c>
      <c r="H191" s="116">
        <f t="shared" si="8"/>
        <v>18144178.90909091</v>
      </c>
      <c r="I191" s="81">
        <f>I192+I193</f>
        <v>16389164</v>
      </c>
    </row>
    <row r="192" spans="1:9" ht="12.75">
      <c r="A192" s="79" t="s">
        <v>144</v>
      </c>
      <c r="B192" s="74" t="s">
        <v>145</v>
      </c>
      <c r="C192" s="81">
        <v>15189164</v>
      </c>
      <c r="D192" s="81">
        <v>15189164</v>
      </c>
      <c r="E192" s="81">
        <v>13877241</v>
      </c>
      <c r="F192" s="26"/>
      <c r="G192" s="115">
        <f t="shared" si="7"/>
        <v>1380833.0909090908</v>
      </c>
      <c r="H192" s="116">
        <f t="shared" si="8"/>
        <v>16569997.09090909</v>
      </c>
      <c r="I192" s="81">
        <v>15189164</v>
      </c>
    </row>
    <row r="193" spans="1:9" ht="12.75">
      <c r="A193" s="79" t="s">
        <v>146</v>
      </c>
      <c r="B193" s="74" t="s">
        <v>147</v>
      </c>
      <c r="C193" s="81">
        <v>1423000</v>
      </c>
      <c r="D193" s="81">
        <v>1423000</v>
      </c>
      <c r="E193" s="81">
        <v>617671</v>
      </c>
      <c r="F193" s="26"/>
      <c r="G193" s="115">
        <f t="shared" si="7"/>
        <v>129363.63636363637</v>
      </c>
      <c r="H193" s="116">
        <f t="shared" si="8"/>
        <v>1552363.6363636365</v>
      </c>
      <c r="I193" s="81">
        <v>1200000</v>
      </c>
    </row>
    <row r="194" spans="1:9" ht="12.75">
      <c r="A194" s="79" t="s">
        <v>420</v>
      </c>
      <c r="B194" s="74" t="s">
        <v>341</v>
      </c>
      <c r="C194" s="81">
        <v>20000</v>
      </c>
      <c r="D194" s="81">
        <v>20000</v>
      </c>
      <c r="E194" s="81">
        <v>0</v>
      </c>
      <c r="F194" s="26"/>
      <c r="G194" s="115">
        <f t="shared" si="7"/>
        <v>1818.1818181818182</v>
      </c>
      <c r="H194" s="116">
        <f t="shared" si="8"/>
        <v>21818.18181818182</v>
      </c>
      <c r="I194" s="81">
        <v>0</v>
      </c>
    </row>
    <row r="195" spans="1:9" ht="12.75">
      <c r="A195" s="79" t="s">
        <v>251</v>
      </c>
      <c r="B195" s="74" t="s">
        <v>159</v>
      </c>
      <c r="C195" s="81">
        <f>C196</f>
        <v>427500</v>
      </c>
      <c r="D195" s="81">
        <f>D196</f>
        <v>427500</v>
      </c>
      <c r="E195" s="81">
        <f>E196</f>
        <v>101031</v>
      </c>
      <c r="F195" s="26"/>
      <c r="G195" s="115">
        <f t="shared" si="7"/>
        <v>38863.63636363636</v>
      </c>
      <c r="H195" s="116">
        <f t="shared" si="8"/>
        <v>466363.63636363635</v>
      </c>
      <c r="I195" s="81">
        <f>I196</f>
        <v>101031</v>
      </c>
    </row>
    <row r="196" spans="1:9" ht="12.75">
      <c r="A196" s="79" t="s">
        <v>387</v>
      </c>
      <c r="B196" s="74" t="s">
        <v>160</v>
      </c>
      <c r="C196" s="81">
        <v>427500</v>
      </c>
      <c r="D196" s="81">
        <v>427500</v>
      </c>
      <c r="E196" s="81">
        <v>101031</v>
      </c>
      <c r="F196" s="26"/>
      <c r="G196" s="115">
        <f t="shared" si="7"/>
        <v>38863.63636363636</v>
      </c>
      <c r="H196" s="116">
        <f t="shared" si="8"/>
        <v>466363.63636363635</v>
      </c>
      <c r="I196" s="81">
        <v>101031</v>
      </c>
    </row>
    <row r="197" spans="1:9" ht="26.25" hidden="1">
      <c r="A197" s="79" t="s">
        <v>163</v>
      </c>
      <c r="B197" s="102" t="s">
        <v>464</v>
      </c>
      <c r="C197" s="81"/>
      <c r="D197" s="81"/>
      <c r="E197" s="81"/>
      <c r="F197" s="26"/>
      <c r="G197" s="115">
        <f t="shared" si="7"/>
        <v>0</v>
      </c>
      <c r="H197" s="116">
        <f t="shared" si="8"/>
        <v>0</v>
      </c>
      <c r="I197" s="81"/>
    </row>
    <row r="198" spans="1:9" ht="26.25">
      <c r="A198" s="79" t="s">
        <v>421</v>
      </c>
      <c r="B198" s="74" t="s">
        <v>362</v>
      </c>
      <c r="C198" s="80"/>
      <c r="D198" s="80"/>
      <c r="E198" s="81">
        <v>-759</v>
      </c>
      <c r="F198" s="166"/>
      <c r="G198" s="115"/>
      <c r="H198" s="116"/>
      <c r="I198" s="81">
        <v>-759</v>
      </c>
    </row>
    <row r="199" spans="1:9" s="72" customFormat="1" ht="13.5">
      <c r="A199" s="77" t="s">
        <v>173</v>
      </c>
      <c r="B199" s="82" t="s">
        <v>174</v>
      </c>
      <c r="C199" s="78">
        <f aca="true" t="shared" si="9" ref="C199:H199">C200+C209+C212</f>
        <v>74616000</v>
      </c>
      <c r="D199" s="78">
        <f>D200+D209+D212</f>
        <v>74616000</v>
      </c>
      <c r="E199" s="84">
        <f t="shared" si="9"/>
        <v>39010995</v>
      </c>
      <c r="F199" s="78">
        <f t="shared" si="9"/>
        <v>0</v>
      </c>
      <c r="G199" s="78">
        <f t="shared" si="9"/>
        <v>6783272.7272727275</v>
      </c>
      <c r="H199" s="78">
        <f t="shared" si="9"/>
        <v>81399272.72727273</v>
      </c>
      <c r="I199" s="84">
        <f>I200+I209+I212</f>
        <v>50618582</v>
      </c>
    </row>
    <row r="200" spans="1:9" ht="12.75">
      <c r="A200" s="79" t="s">
        <v>304</v>
      </c>
      <c r="B200" s="74" t="s">
        <v>143</v>
      </c>
      <c r="C200" s="81">
        <f>C201+C202+C203+C204+C206+C207+C208</f>
        <v>67540000</v>
      </c>
      <c r="D200" s="81">
        <f>D201+D202+D203+D204+D206+D207+D208</f>
        <v>67540000</v>
      </c>
      <c r="E200" s="81">
        <f>E201+E202+E203+E204+E206+E207+E208</f>
        <v>36195308</v>
      </c>
      <c r="F200" s="26"/>
      <c r="G200" s="115">
        <f t="shared" si="7"/>
        <v>6140000</v>
      </c>
      <c r="H200" s="116">
        <f t="shared" si="8"/>
        <v>73680000</v>
      </c>
      <c r="I200" s="81">
        <f>I201+I202+I203+I204+I206+I207+I208</f>
        <v>46633000</v>
      </c>
    </row>
    <row r="201" spans="1:9" ht="12.75">
      <c r="A201" s="79" t="s">
        <v>144</v>
      </c>
      <c r="B201" s="74" t="s">
        <v>145</v>
      </c>
      <c r="C201" s="81">
        <v>486000</v>
      </c>
      <c r="D201" s="81">
        <v>486000</v>
      </c>
      <c r="E201" s="81">
        <v>240803</v>
      </c>
      <c r="F201" s="26"/>
      <c r="G201" s="115">
        <f t="shared" si="7"/>
        <v>44181.818181818184</v>
      </c>
      <c r="H201" s="116">
        <f t="shared" si="8"/>
        <v>530181.8181818182</v>
      </c>
      <c r="I201" s="81">
        <v>486000</v>
      </c>
    </row>
    <row r="202" spans="1:9" ht="12.75">
      <c r="A202" s="79" t="s">
        <v>146</v>
      </c>
      <c r="B202" s="74" t="s">
        <v>147</v>
      </c>
      <c r="C202" s="81">
        <v>38309000</v>
      </c>
      <c r="D202" s="81">
        <v>38309000</v>
      </c>
      <c r="E202" s="81">
        <v>22005174</v>
      </c>
      <c r="F202" s="26"/>
      <c r="G202" s="115">
        <f t="shared" si="7"/>
        <v>3482636.3636363638</v>
      </c>
      <c r="H202" s="116">
        <f t="shared" si="8"/>
        <v>41791636.36363637</v>
      </c>
      <c r="I202" s="81">
        <v>28000000</v>
      </c>
    </row>
    <row r="203" spans="1:9" ht="12.75">
      <c r="A203" s="79" t="s">
        <v>378</v>
      </c>
      <c r="B203" s="74" t="s">
        <v>379</v>
      </c>
      <c r="C203" s="81">
        <v>2538000</v>
      </c>
      <c r="D203" s="81">
        <v>2538000</v>
      </c>
      <c r="E203" s="81">
        <v>2538000</v>
      </c>
      <c r="F203" s="26"/>
      <c r="G203" s="115">
        <f t="shared" si="7"/>
        <v>230727.27272727274</v>
      </c>
      <c r="H203" s="116">
        <f t="shared" si="8"/>
        <v>2768727.272727273</v>
      </c>
      <c r="I203" s="81">
        <v>2538000</v>
      </c>
    </row>
    <row r="204" spans="1:9" ht="26.25" hidden="1">
      <c r="A204" s="79" t="s">
        <v>386</v>
      </c>
      <c r="B204" s="74" t="s">
        <v>155</v>
      </c>
      <c r="C204" s="81"/>
      <c r="D204" s="81"/>
      <c r="E204" s="81"/>
      <c r="F204" s="26"/>
      <c r="G204" s="115">
        <f t="shared" si="7"/>
        <v>0</v>
      </c>
      <c r="H204" s="116">
        <f t="shared" si="8"/>
        <v>0</v>
      </c>
      <c r="I204" s="81"/>
    </row>
    <row r="205" spans="1:9" ht="12.75" hidden="1">
      <c r="A205" s="79" t="s">
        <v>156</v>
      </c>
      <c r="B205" s="74" t="s">
        <v>157</v>
      </c>
      <c r="C205" s="81"/>
      <c r="D205" s="81"/>
      <c r="E205" s="81"/>
      <c r="F205" s="26"/>
      <c r="G205" s="115">
        <f t="shared" si="7"/>
        <v>0</v>
      </c>
      <c r="H205" s="116">
        <f t="shared" si="8"/>
        <v>0</v>
      </c>
      <c r="I205" s="81"/>
    </row>
    <row r="206" spans="1:9" ht="12.75">
      <c r="A206" s="79" t="s">
        <v>156</v>
      </c>
      <c r="B206" s="74" t="s">
        <v>342</v>
      </c>
      <c r="C206" s="81">
        <v>2010000</v>
      </c>
      <c r="D206" s="81">
        <v>2010000</v>
      </c>
      <c r="E206" s="81">
        <v>1302141</v>
      </c>
      <c r="F206" s="26"/>
      <c r="G206" s="115">
        <f t="shared" si="7"/>
        <v>182727.27272727274</v>
      </c>
      <c r="H206" s="116">
        <f t="shared" si="8"/>
        <v>2192727.272727273</v>
      </c>
      <c r="I206" s="81">
        <v>1738000</v>
      </c>
    </row>
    <row r="207" spans="1:9" ht="26.25">
      <c r="A207" s="31" t="s">
        <v>417</v>
      </c>
      <c r="B207" s="74" t="s">
        <v>381</v>
      </c>
      <c r="C207" s="81">
        <v>12405000</v>
      </c>
      <c r="D207" s="81">
        <v>12405000</v>
      </c>
      <c r="E207" s="81">
        <v>2334217</v>
      </c>
      <c r="F207" s="26"/>
      <c r="G207" s="115">
        <f t="shared" si="7"/>
        <v>1127727.2727272727</v>
      </c>
      <c r="H207" s="116">
        <f t="shared" si="8"/>
        <v>13532727.272727273</v>
      </c>
      <c r="I207" s="81">
        <v>2400000</v>
      </c>
    </row>
    <row r="208" spans="1:9" ht="12.75">
      <c r="A208" s="79" t="s">
        <v>388</v>
      </c>
      <c r="B208" s="74" t="s">
        <v>158</v>
      </c>
      <c r="C208" s="81">
        <v>11792000</v>
      </c>
      <c r="D208" s="81">
        <v>11792000</v>
      </c>
      <c r="E208" s="81">
        <v>7774973</v>
      </c>
      <c r="F208" s="26"/>
      <c r="G208" s="115">
        <f t="shared" si="7"/>
        <v>1072000</v>
      </c>
      <c r="H208" s="116">
        <f t="shared" si="8"/>
        <v>12864000</v>
      </c>
      <c r="I208" s="81">
        <v>11471000</v>
      </c>
    </row>
    <row r="209" spans="1:9" ht="12.75">
      <c r="A209" s="79" t="s">
        <v>253</v>
      </c>
      <c r="B209" s="74" t="s">
        <v>159</v>
      </c>
      <c r="C209" s="81">
        <f>C210</f>
        <v>7076000</v>
      </c>
      <c r="D209" s="81">
        <f>D210</f>
        <v>7076000</v>
      </c>
      <c r="E209" s="81">
        <f>E210</f>
        <v>2830105</v>
      </c>
      <c r="F209" s="26"/>
      <c r="G209" s="115">
        <f t="shared" si="7"/>
        <v>643272.7272727273</v>
      </c>
      <c r="H209" s="116">
        <f t="shared" si="8"/>
        <v>7719272.7272727275</v>
      </c>
      <c r="I209" s="81">
        <f>I210</f>
        <v>4000000</v>
      </c>
    </row>
    <row r="210" spans="1:9" ht="12.75">
      <c r="A210" s="79" t="s">
        <v>387</v>
      </c>
      <c r="B210" s="74" t="s">
        <v>160</v>
      </c>
      <c r="C210" s="81">
        <v>7076000</v>
      </c>
      <c r="D210" s="81">
        <v>7076000</v>
      </c>
      <c r="E210" s="81">
        <v>2830105</v>
      </c>
      <c r="F210" s="26"/>
      <c r="G210" s="115">
        <f t="shared" si="7"/>
        <v>643272.7272727273</v>
      </c>
      <c r="H210" s="116">
        <f t="shared" si="8"/>
        <v>7719272.7272727275</v>
      </c>
      <c r="I210" s="81">
        <v>4000000</v>
      </c>
    </row>
    <row r="211" spans="1:9" ht="26.25" hidden="1">
      <c r="A211" s="79" t="s">
        <v>163</v>
      </c>
      <c r="B211" s="74" t="s">
        <v>164</v>
      </c>
      <c r="C211" s="81"/>
      <c r="D211" s="81"/>
      <c r="E211" s="81"/>
      <c r="F211" s="26"/>
      <c r="G211" s="115">
        <f t="shared" si="7"/>
        <v>0</v>
      </c>
      <c r="H211" s="116">
        <f t="shared" si="8"/>
        <v>0</v>
      </c>
      <c r="I211" s="81"/>
    </row>
    <row r="212" spans="1:9" ht="26.25">
      <c r="A212" s="79" t="s">
        <v>421</v>
      </c>
      <c r="B212" s="74" t="s">
        <v>362</v>
      </c>
      <c r="C212" s="81"/>
      <c r="D212" s="81"/>
      <c r="E212" s="81">
        <v>-14418</v>
      </c>
      <c r="F212" s="26"/>
      <c r="G212" s="115">
        <f t="shared" si="7"/>
        <v>0</v>
      </c>
      <c r="H212" s="116">
        <f t="shared" si="8"/>
        <v>0</v>
      </c>
      <c r="I212" s="81">
        <v>-14418</v>
      </c>
    </row>
    <row r="213" spans="1:9" s="72" customFormat="1" ht="13.5">
      <c r="A213" s="77" t="s">
        <v>175</v>
      </c>
      <c r="B213" s="82" t="s">
        <v>176</v>
      </c>
      <c r="C213" s="83">
        <f>C214+C218</f>
        <v>14819805</v>
      </c>
      <c r="D213" s="83">
        <f>D214+D218</f>
        <v>14819805</v>
      </c>
      <c r="E213" s="83">
        <f>E214+E218</f>
        <v>10183046</v>
      </c>
      <c r="F213" s="27"/>
      <c r="G213" s="115">
        <f t="shared" si="7"/>
        <v>1347255</v>
      </c>
      <c r="H213" s="116">
        <f t="shared" si="8"/>
        <v>16167060</v>
      </c>
      <c r="I213" s="83">
        <f>I214+I218</f>
        <v>12060974</v>
      </c>
    </row>
    <row r="214" spans="1:9" ht="12.75">
      <c r="A214" s="79" t="s">
        <v>249</v>
      </c>
      <c r="B214" s="74" t="s">
        <v>143</v>
      </c>
      <c r="C214" s="81">
        <f>C215+C216+C217</f>
        <v>14764805</v>
      </c>
      <c r="D214" s="81">
        <f>D215+D216+D217</f>
        <v>14764805</v>
      </c>
      <c r="E214" s="81">
        <f>E215+E216+E217</f>
        <v>10178072</v>
      </c>
      <c r="F214" s="26"/>
      <c r="G214" s="115">
        <f t="shared" si="7"/>
        <v>1342255</v>
      </c>
      <c r="H214" s="116">
        <f t="shared" si="8"/>
        <v>16107060</v>
      </c>
      <c r="I214" s="81">
        <f>I215+I216+I217</f>
        <v>12056000</v>
      </c>
    </row>
    <row r="215" spans="1:9" ht="12.75">
      <c r="A215" s="79" t="s">
        <v>144</v>
      </c>
      <c r="B215" s="74" t="s">
        <v>145</v>
      </c>
      <c r="C215" s="81">
        <v>7356305</v>
      </c>
      <c r="D215" s="81">
        <v>7356305</v>
      </c>
      <c r="E215" s="81">
        <v>6551534</v>
      </c>
      <c r="F215" s="26"/>
      <c r="G215" s="115">
        <f t="shared" si="7"/>
        <v>668755</v>
      </c>
      <c r="H215" s="116">
        <f t="shared" si="8"/>
        <v>8025060</v>
      </c>
      <c r="I215" s="81">
        <v>7356000</v>
      </c>
    </row>
    <row r="216" spans="1:9" ht="12.75">
      <c r="A216" s="79" t="s">
        <v>146</v>
      </c>
      <c r="B216" s="74" t="s">
        <v>147</v>
      </c>
      <c r="C216" s="81">
        <v>7406500</v>
      </c>
      <c r="D216" s="81">
        <v>7406500</v>
      </c>
      <c r="E216" s="81">
        <v>3626538</v>
      </c>
      <c r="F216" s="26"/>
      <c r="G216" s="115">
        <f t="shared" si="7"/>
        <v>673318.1818181818</v>
      </c>
      <c r="H216" s="116">
        <f t="shared" si="8"/>
        <v>8079818.181818182</v>
      </c>
      <c r="I216" s="81">
        <v>4700000</v>
      </c>
    </row>
    <row r="217" spans="1:9" ht="12.75">
      <c r="A217" s="79" t="s">
        <v>156</v>
      </c>
      <c r="B217" s="74" t="s">
        <v>157</v>
      </c>
      <c r="C217" s="81">
        <v>2000</v>
      </c>
      <c r="D217" s="81">
        <v>2000</v>
      </c>
      <c r="E217" s="81">
        <v>0</v>
      </c>
      <c r="F217" s="26"/>
      <c r="G217" s="115">
        <f t="shared" si="7"/>
        <v>181.8181818181818</v>
      </c>
      <c r="H217" s="116">
        <f t="shared" si="8"/>
        <v>2181.818181818182</v>
      </c>
      <c r="I217" s="81">
        <v>0</v>
      </c>
    </row>
    <row r="218" spans="1:9" ht="12.75">
      <c r="A218" s="79" t="s">
        <v>253</v>
      </c>
      <c r="B218" s="74" t="s">
        <v>159</v>
      </c>
      <c r="C218" s="81">
        <f>C219</f>
        <v>55000</v>
      </c>
      <c r="D218" s="81">
        <f>D219</f>
        <v>55000</v>
      </c>
      <c r="E218" s="81">
        <f>E219</f>
        <v>4974</v>
      </c>
      <c r="F218" s="26"/>
      <c r="G218" s="115">
        <f t="shared" si="7"/>
        <v>5000</v>
      </c>
      <c r="H218" s="116">
        <f t="shared" si="8"/>
        <v>60000</v>
      </c>
      <c r="I218" s="81">
        <f>I219</f>
        <v>4974</v>
      </c>
    </row>
    <row r="219" spans="1:9" ht="12.75">
      <c r="A219" s="79" t="s">
        <v>387</v>
      </c>
      <c r="B219" s="74" t="s">
        <v>160</v>
      </c>
      <c r="C219" s="81">
        <v>55000</v>
      </c>
      <c r="D219" s="81">
        <v>55000</v>
      </c>
      <c r="E219" s="81">
        <v>4974</v>
      </c>
      <c r="F219" s="26"/>
      <c r="G219" s="115">
        <f t="shared" si="7"/>
        <v>5000</v>
      </c>
      <c r="H219" s="116">
        <f t="shared" si="8"/>
        <v>60000</v>
      </c>
      <c r="I219" s="81">
        <v>4974</v>
      </c>
    </row>
    <row r="220" spans="1:9" s="72" customFormat="1" ht="13.5">
      <c r="A220" s="77" t="s">
        <v>177</v>
      </c>
      <c r="B220" s="70" t="s">
        <v>178</v>
      </c>
      <c r="C220" s="84">
        <f>C221+C229+C231+C232</f>
        <v>37552053</v>
      </c>
      <c r="D220" s="84">
        <f>D221+D229+D231+D232</f>
        <v>37552053</v>
      </c>
      <c r="E220" s="84">
        <f>E221+E229+E231+E232</f>
        <v>26435081</v>
      </c>
      <c r="F220" s="27"/>
      <c r="G220" s="115">
        <f aca="true" t="shared" si="10" ref="G220:G285">D220/11</f>
        <v>3413823</v>
      </c>
      <c r="H220" s="116">
        <f aca="true" t="shared" si="11" ref="H220:H285">G220*12</f>
        <v>40965876</v>
      </c>
      <c r="I220" s="84">
        <f>I221+I229+I231+I232</f>
        <v>30493935</v>
      </c>
    </row>
    <row r="221" spans="1:9" ht="12.75">
      <c r="A221" s="79" t="s">
        <v>301</v>
      </c>
      <c r="B221" s="74" t="s">
        <v>143</v>
      </c>
      <c r="C221" s="81">
        <f>C222+C223+C227+C228+C226+C224+C225</f>
        <v>36063577</v>
      </c>
      <c r="D221" s="81">
        <f>D222+D223+D227+D228+D226+D224+D225</f>
        <v>36063577</v>
      </c>
      <c r="E221" s="81">
        <f>E222+E223+E227+E228+E226+E224+E225</f>
        <v>25501644</v>
      </c>
      <c r="F221" s="26"/>
      <c r="G221" s="115">
        <f t="shared" si="10"/>
        <v>3278507</v>
      </c>
      <c r="H221" s="116">
        <f t="shared" si="11"/>
        <v>39342084</v>
      </c>
      <c r="I221" s="81">
        <f>I222+I223+I227+I228+I226+I224+I225</f>
        <v>29312389</v>
      </c>
    </row>
    <row r="222" spans="1:9" ht="12.75">
      <c r="A222" s="79" t="s">
        <v>144</v>
      </c>
      <c r="B222" s="74" t="s">
        <v>145</v>
      </c>
      <c r="C222" s="81">
        <v>9748389</v>
      </c>
      <c r="D222" s="81">
        <v>9748389</v>
      </c>
      <c r="E222" s="81">
        <v>8753198</v>
      </c>
      <c r="F222" s="26"/>
      <c r="G222" s="115">
        <f t="shared" si="10"/>
        <v>886217.1818181818</v>
      </c>
      <c r="H222" s="116">
        <f t="shared" si="11"/>
        <v>10634606.181818182</v>
      </c>
      <c r="I222" s="81">
        <v>9748389</v>
      </c>
    </row>
    <row r="223" spans="1:9" ht="12.75">
      <c r="A223" s="79" t="s">
        <v>146</v>
      </c>
      <c r="B223" s="74" t="s">
        <v>147</v>
      </c>
      <c r="C223" s="81">
        <v>9245181</v>
      </c>
      <c r="D223" s="81">
        <v>9245181</v>
      </c>
      <c r="E223" s="81">
        <v>4376192</v>
      </c>
      <c r="F223" s="26"/>
      <c r="G223" s="115">
        <f t="shared" si="10"/>
        <v>840471</v>
      </c>
      <c r="H223" s="116">
        <f t="shared" si="11"/>
        <v>10085652</v>
      </c>
      <c r="I223" s="81">
        <v>5300000</v>
      </c>
    </row>
    <row r="224" spans="1:9" ht="12.75" hidden="1">
      <c r="A224" s="79" t="s">
        <v>374</v>
      </c>
      <c r="B224" s="74" t="s">
        <v>375</v>
      </c>
      <c r="C224" s="81"/>
      <c r="D224" s="81"/>
      <c r="E224" s="81"/>
      <c r="F224" s="26"/>
      <c r="G224" s="115">
        <f t="shared" si="10"/>
        <v>0</v>
      </c>
      <c r="H224" s="116">
        <f t="shared" si="11"/>
        <v>0</v>
      </c>
      <c r="I224" s="81"/>
    </row>
    <row r="225" spans="1:9" ht="29.25" customHeight="1">
      <c r="A225" s="79" t="s">
        <v>476</v>
      </c>
      <c r="B225" s="102" t="s">
        <v>375</v>
      </c>
      <c r="C225" s="81">
        <v>8264000</v>
      </c>
      <c r="D225" s="81">
        <v>8264000</v>
      </c>
      <c r="E225" s="81">
        <v>7963125</v>
      </c>
      <c r="F225" s="26"/>
      <c r="G225" s="115">
        <f t="shared" si="10"/>
        <v>751272.7272727273</v>
      </c>
      <c r="H225" s="116">
        <f t="shared" si="11"/>
        <v>9015272.727272727</v>
      </c>
      <c r="I225" s="81">
        <v>8264000</v>
      </c>
    </row>
    <row r="226" spans="1:9" ht="12.75" hidden="1">
      <c r="A226" s="79" t="s">
        <v>311</v>
      </c>
      <c r="B226" s="74" t="s">
        <v>154</v>
      </c>
      <c r="C226" s="81"/>
      <c r="D226" s="81"/>
      <c r="E226" s="81"/>
      <c r="F226" s="26"/>
      <c r="G226" s="115">
        <f t="shared" si="10"/>
        <v>0</v>
      </c>
      <c r="H226" s="116">
        <f t="shared" si="11"/>
        <v>0</v>
      </c>
      <c r="I226" s="81"/>
    </row>
    <row r="227" spans="1:9" ht="26.25" hidden="1">
      <c r="A227" s="79" t="s">
        <v>380</v>
      </c>
      <c r="B227" s="102" t="s">
        <v>381</v>
      </c>
      <c r="C227" s="81"/>
      <c r="D227" s="81"/>
      <c r="E227" s="81"/>
      <c r="F227" s="26"/>
      <c r="G227" s="115">
        <f t="shared" si="10"/>
        <v>0</v>
      </c>
      <c r="H227" s="116">
        <f t="shared" si="11"/>
        <v>0</v>
      </c>
      <c r="I227" s="81"/>
    </row>
    <row r="228" spans="1:9" ht="12.75">
      <c r="A228" s="79" t="s">
        <v>388</v>
      </c>
      <c r="B228" s="74" t="s">
        <v>158</v>
      </c>
      <c r="C228" s="81">
        <v>8806007</v>
      </c>
      <c r="D228" s="81">
        <v>8806007</v>
      </c>
      <c r="E228" s="81">
        <v>4409129</v>
      </c>
      <c r="F228" s="26"/>
      <c r="G228" s="115">
        <f t="shared" si="10"/>
        <v>800546.0909090909</v>
      </c>
      <c r="H228" s="116">
        <f t="shared" si="11"/>
        <v>9606553.090909092</v>
      </c>
      <c r="I228" s="81">
        <v>6000000</v>
      </c>
    </row>
    <row r="229" spans="1:9" ht="12.75">
      <c r="A229" s="79" t="s">
        <v>305</v>
      </c>
      <c r="B229" s="74" t="s">
        <v>159</v>
      </c>
      <c r="C229" s="81">
        <f>C230</f>
        <v>1488476</v>
      </c>
      <c r="D229" s="81">
        <f>D230</f>
        <v>1488476</v>
      </c>
      <c r="E229" s="81">
        <f>E230</f>
        <v>951891</v>
      </c>
      <c r="F229" s="26"/>
      <c r="G229" s="115">
        <f t="shared" si="10"/>
        <v>135316</v>
      </c>
      <c r="H229" s="116">
        <f t="shared" si="11"/>
        <v>1623792</v>
      </c>
      <c r="I229" s="81">
        <f>I230</f>
        <v>1200000</v>
      </c>
    </row>
    <row r="230" spans="1:9" ht="12.75">
      <c r="A230" s="79" t="s">
        <v>387</v>
      </c>
      <c r="B230" s="74" t="s">
        <v>160</v>
      </c>
      <c r="C230" s="81">
        <v>1488476</v>
      </c>
      <c r="D230" s="81">
        <v>1488476</v>
      </c>
      <c r="E230" s="81">
        <v>951891</v>
      </c>
      <c r="F230" s="26"/>
      <c r="G230" s="115">
        <f t="shared" si="10"/>
        <v>135316</v>
      </c>
      <c r="H230" s="116">
        <f t="shared" si="11"/>
        <v>1623792</v>
      </c>
      <c r="I230" s="81">
        <v>1200000</v>
      </c>
    </row>
    <row r="231" spans="1:9" ht="26.25" hidden="1">
      <c r="A231" s="79" t="s">
        <v>163</v>
      </c>
      <c r="B231" s="74" t="s">
        <v>164</v>
      </c>
      <c r="C231" s="81"/>
      <c r="D231" s="81"/>
      <c r="E231" s="81"/>
      <c r="F231" s="26"/>
      <c r="G231" s="115">
        <f t="shared" si="10"/>
        <v>0</v>
      </c>
      <c r="H231" s="116">
        <f t="shared" si="11"/>
        <v>0</v>
      </c>
      <c r="I231" s="81"/>
    </row>
    <row r="232" spans="1:9" ht="26.25">
      <c r="A232" s="79" t="s">
        <v>421</v>
      </c>
      <c r="B232" s="74" t="s">
        <v>362</v>
      </c>
      <c r="C232" s="81"/>
      <c r="D232" s="81"/>
      <c r="E232" s="81">
        <v>-18454</v>
      </c>
      <c r="F232" s="26"/>
      <c r="G232" s="115">
        <f t="shared" si="10"/>
        <v>0</v>
      </c>
      <c r="H232" s="116">
        <f t="shared" si="11"/>
        <v>0</v>
      </c>
      <c r="I232" s="81">
        <v>-18454</v>
      </c>
    </row>
    <row r="233" spans="1:9" s="72" customFormat="1" ht="13.5">
      <c r="A233" s="77" t="s">
        <v>179</v>
      </c>
      <c r="B233" s="70" t="s">
        <v>180</v>
      </c>
      <c r="C233" s="84">
        <f>C234+C243+C246</f>
        <v>52635613</v>
      </c>
      <c r="D233" s="84">
        <f>D234+D243+D246</f>
        <v>52635613</v>
      </c>
      <c r="E233" s="84">
        <f>E234+E243+E246</f>
        <v>43332530</v>
      </c>
      <c r="F233" s="27"/>
      <c r="G233" s="115">
        <f t="shared" si="10"/>
        <v>4785055.7272727275</v>
      </c>
      <c r="H233" s="116">
        <f t="shared" si="11"/>
        <v>57420668.727272734</v>
      </c>
      <c r="I233" s="84">
        <f>I234+I243+I246</f>
        <v>48470890</v>
      </c>
    </row>
    <row r="234" spans="1:9" ht="12.75">
      <c r="A234" s="79" t="s">
        <v>306</v>
      </c>
      <c r="B234" s="74" t="s">
        <v>143</v>
      </c>
      <c r="C234" s="81">
        <f>C235+C236+C237+C238+C240+C241+C242</f>
        <v>52170113</v>
      </c>
      <c r="D234" s="81">
        <f>D235+D236+D237+D238+D240+D241+D242</f>
        <v>52170113</v>
      </c>
      <c r="E234" s="81">
        <f>E235+E236+E237+E238+E240+E241+E242</f>
        <v>43437181</v>
      </c>
      <c r="F234" s="26"/>
      <c r="G234" s="115">
        <f t="shared" si="10"/>
        <v>4742737.545454546</v>
      </c>
      <c r="H234" s="116">
        <f t="shared" si="11"/>
        <v>56912850.54545455</v>
      </c>
      <c r="I234" s="81">
        <f>I235+I236+I237+I238+I240+I241+I242</f>
        <v>48486767</v>
      </c>
    </row>
    <row r="235" spans="1:9" ht="12.75">
      <c r="A235" s="79" t="s">
        <v>393</v>
      </c>
      <c r="B235" s="74" t="s">
        <v>145</v>
      </c>
      <c r="C235" s="81">
        <v>23573510</v>
      </c>
      <c r="D235" s="81">
        <v>23573510</v>
      </c>
      <c r="E235" s="81">
        <v>21282096</v>
      </c>
      <c r="F235" s="26"/>
      <c r="G235" s="115">
        <f t="shared" si="10"/>
        <v>2143046.3636363638</v>
      </c>
      <c r="H235" s="116">
        <f t="shared" si="11"/>
        <v>25716556.363636367</v>
      </c>
      <c r="I235" s="81">
        <v>23573510</v>
      </c>
    </row>
    <row r="236" spans="1:9" ht="12.75">
      <c r="A236" s="79" t="s">
        <v>394</v>
      </c>
      <c r="B236" s="74" t="s">
        <v>147</v>
      </c>
      <c r="C236" s="81">
        <v>5660500</v>
      </c>
      <c r="D236" s="81">
        <v>5660500</v>
      </c>
      <c r="E236" s="81">
        <v>2988839</v>
      </c>
      <c r="F236" s="26"/>
      <c r="G236" s="115">
        <f t="shared" si="10"/>
        <v>514590.9090909091</v>
      </c>
      <c r="H236" s="116">
        <f t="shared" si="11"/>
        <v>6175090.909090909</v>
      </c>
      <c r="I236" s="81">
        <v>3400000</v>
      </c>
    </row>
    <row r="237" spans="1:9" ht="12.75">
      <c r="A237" s="79" t="s">
        <v>392</v>
      </c>
      <c r="B237" s="74" t="s">
        <v>332</v>
      </c>
      <c r="C237" s="81">
        <v>400000</v>
      </c>
      <c r="D237" s="81">
        <v>400000</v>
      </c>
      <c r="E237" s="81">
        <v>318396</v>
      </c>
      <c r="F237" s="26"/>
      <c r="G237" s="115">
        <f t="shared" si="10"/>
        <v>36363.63636363636</v>
      </c>
      <c r="H237" s="116">
        <f t="shared" si="11"/>
        <v>436363.63636363635</v>
      </c>
      <c r="I237" s="81">
        <v>440000</v>
      </c>
    </row>
    <row r="238" spans="1:9" ht="12.75" hidden="1">
      <c r="A238" s="79" t="s">
        <v>307</v>
      </c>
      <c r="B238" s="74" t="s">
        <v>154</v>
      </c>
      <c r="C238" s="81"/>
      <c r="D238" s="81"/>
      <c r="E238" s="81"/>
      <c r="F238" s="26"/>
      <c r="G238" s="115">
        <f t="shared" si="10"/>
        <v>0</v>
      </c>
      <c r="H238" s="116">
        <f t="shared" si="11"/>
        <v>0</v>
      </c>
      <c r="I238" s="81"/>
    </row>
    <row r="239" spans="1:9" ht="12" customHeight="1" hidden="1">
      <c r="A239" s="79" t="s">
        <v>308</v>
      </c>
      <c r="B239" s="74" t="s">
        <v>155</v>
      </c>
      <c r="C239" s="81"/>
      <c r="D239" s="81"/>
      <c r="E239" s="81"/>
      <c r="F239" s="26"/>
      <c r="G239" s="115">
        <f t="shared" si="10"/>
        <v>0</v>
      </c>
      <c r="H239" s="116">
        <f t="shared" si="11"/>
        <v>0</v>
      </c>
      <c r="I239" s="81"/>
    </row>
    <row r="240" spans="1:9" ht="12.75">
      <c r="A240" s="79" t="s">
        <v>156</v>
      </c>
      <c r="B240" s="74" t="s">
        <v>157</v>
      </c>
      <c r="C240" s="81">
        <v>18290618</v>
      </c>
      <c r="D240" s="81">
        <v>18290618</v>
      </c>
      <c r="E240" s="81">
        <v>16240400</v>
      </c>
      <c r="F240" s="26"/>
      <c r="G240" s="115">
        <f t="shared" si="10"/>
        <v>1662783.4545454546</v>
      </c>
      <c r="H240" s="116">
        <f t="shared" si="11"/>
        <v>19953401.454545453</v>
      </c>
      <c r="I240" s="81">
        <v>18290618</v>
      </c>
    </row>
    <row r="241" spans="1:9" ht="26.25">
      <c r="A241" s="79" t="s">
        <v>417</v>
      </c>
      <c r="B241" s="74" t="s">
        <v>381</v>
      </c>
      <c r="C241" s="81">
        <v>1415000</v>
      </c>
      <c r="D241" s="81">
        <v>1415000</v>
      </c>
      <c r="E241" s="81">
        <v>82639</v>
      </c>
      <c r="F241" s="26">
        <f aca="true" t="shared" si="12" ref="F241:F285">E241/D241*100</f>
        <v>5.840212014134276</v>
      </c>
      <c r="G241" s="115">
        <f t="shared" si="10"/>
        <v>128636.36363636363</v>
      </c>
      <c r="H241" s="116">
        <f t="shared" si="11"/>
        <v>1543636.3636363635</v>
      </c>
      <c r="I241" s="81">
        <v>82639</v>
      </c>
    </row>
    <row r="242" spans="1:9" ht="12.75">
      <c r="A242" s="79" t="s">
        <v>388</v>
      </c>
      <c r="B242" s="74" t="s">
        <v>341</v>
      </c>
      <c r="C242" s="81">
        <v>2830485</v>
      </c>
      <c r="D242" s="81">
        <v>2830485</v>
      </c>
      <c r="E242" s="81">
        <v>2524811</v>
      </c>
      <c r="F242" s="26">
        <f t="shared" si="12"/>
        <v>89.20064935867882</v>
      </c>
      <c r="G242" s="115">
        <f t="shared" si="10"/>
        <v>257316.81818181818</v>
      </c>
      <c r="H242" s="116">
        <f t="shared" si="11"/>
        <v>3087801.8181818184</v>
      </c>
      <c r="I242" s="81">
        <v>2700000</v>
      </c>
    </row>
    <row r="243" spans="1:9" ht="12.75" customHeight="1">
      <c r="A243" s="79" t="s">
        <v>309</v>
      </c>
      <c r="B243" s="74" t="s">
        <v>159</v>
      </c>
      <c r="C243" s="81">
        <f>C244</f>
        <v>494500</v>
      </c>
      <c r="D243" s="81">
        <f>D244</f>
        <v>494500</v>
      </c>
      <c r="E243" s="81">
        <f>E244</f>
        <v>61226</v>
      </c>
      <c r="F243" s="26">
        <f t="shared" si="12"/>
        <v>12.38139534883721</v>
      </c>
      <c r="G243" s="115">
        <f t="shared" si="10"/>
        <v>44954.545454545456</v>
      </c>
      <c r="H243" s="116">
        <f t="shared" si="11"/>
        <v>539454.5454545454</v>
      </c>
      <c r="I243" s="81">
        <f>I244</f>
        <v>150000</v>
      </c>
    </row>
    <row r="244" spans="1:9" ht="12.75">
      <c r="A244" s="79" t="s">
        <v>387</v>
      </c>
      <c r="B244" s="74" t="s">
        <v>160</v>
      </c>
      <c r="C244" s="81">
        <v>494500</v>
      </c>
      <c r="D244" s="81">
        <v>494500</v>
      </c>
      <c r="E244" s="81">
        <v>61226</v>
      </c>
      <c r="F244" s="26">
        <f t="shared" si="12"/>
        <v>12.38139534883721</v>
      </c>
      <c r="G244" s="115">
        <f t="shared" si="10"/>
        <v>44954.545454545456</v>
      </c>
      <c r="H244" s="116">
        <f t="shared" si="11"/>
        <v>539454.5454545454</v>
      </c>
      <c r="I244" s="81">
        <v>150000</v>
      </c>
    </row>
    <row r="245" spans="1:9" ht="26.25" hidden="1">
      <c r="A245" s="79" t="s">
        <v>163</v>
      </c>
      <c r="B245" s="74" t="s">
        <v>164</v>
      </c>
      <c r="C245" s="81"/>
      <c r="D245" s="81"/>
      <c r="E245" s="81"/>
      <c r="F245" s="26" t="e">
        <f t="shared" si="12"/>
        <v>#DIV/0!</v>
      </c>
      <c r="G245" s="115">
        <f t="shared" si="10"/>
        <v>0</v>
      </c>
      <c r="H245" s="116">
        <f t="shared" si="11"/>
        <v>0</v>
      </c>
      <c r="I245" s="81"/>
    </row>
    <row r="246" spans="1:9" ht="26.25">
      <c r="A246" s="79" t="s">
        <v>421</v>
      </c>
      <c r="B246" s="74" t="s">
        <v>362</v>
      </c>
      <c r="C246" s="81">
        <v>-29000</v>
      </c>
      <c r="D246" s="81">
        <v>-29000</v>
      </c>
      <c r="E246" s="81">
        <v>-165877</v>
      </c>
      <c r="F246" s="26">
        <f t="shared" si="12"/>
        <v>571.9896551724138</v>
      </c>
      <c r="G246" s="115">
        <f t="shared" si="10"/>
        <v>-2636.3636363636365</v>
      </c>
      <c r="H246" s="116">
        <f t="shared" si="11"/>
        <v>-31636.36363636364</v>
      </c>
      <c r="I246" s="81">
        <v>-165877</v>
      </c>
    </row>
    <row r="247" spans="1:9" s="72" customFormat="1" ht="13.5">
      <c r="A247" s="117" t="s">
        <v>181</v>
      </c>
      <c r="B247" s="70" t="s">
        <v>182</v>
      </c>
      <c r="C247" s="84">
        <f>C248+C254+C257</f>
        <v>95452473</v>
      </c>
      <c r="D247" s="84">
        <f>D248+D254+D257</f>
        <v>95452473</v>
      </c>
      <c r="E247" s="84">
        <f>E248+E254+E257</f>
        <v>34349691</v>
      </c>
      <c r="F247" s="27">
        <f t="shared" si="12"/>
        <v>35.98617188262896</v>
      </c>
      <c r="G247" s="115">
        <f t="shared" si="10"/>
        <v>8677497.545454545</v>
      </c>
      <c r="H247" s="116">
        <f t="shared" si="11"/>
        <v>104129970.54545453</v>
      </c>
      <c r="I247" s="84">
        <f>I248+I254+I257</f>
        <v>38225566</v>
      </c>
    </row>
    <row r="248" spans="1:9" ht="12.75">
      <c r="A248" s="79" t="s">
        <v>310</v>
      </c>
      <c r="B248" s="74" t="s">
        <v>143</v>
      </c>
      <c r="C248" s="81">
        <f>C249+C250+C251+C252+C253</f>
        <v>73435322</v>
      </c>
      <c r="D248" s="81">
        <f>D249+D250+D251+D252+D253</f>
        <v>73435322</v>
      </c>
      <c r="E248" s="81">
        <f>E249+E250+E251+E252+E253</f>
        <v>25351646</v>
      </c>
      <c r="F248" s="26">
        <f t="shared" si="12"/>
        <v>34.522414159224354</v>
      </c>
      <c r="G248" s="115">
        <f t="shared" si="10"/>
        <v>6675938.363636363</v>
      </c>
      <c r="H248" s="116">
        <f t="shared" si="11"/>
        <v>80111260.36363636</v>
      </c>
      <c r="I248" s="81">
        <f>I249+I250+I251+I252+I253</f>
        <v>28729885</v>
      </c>
    </row>
    <row r="249" spans="1:9" ht="12.75">
      <c r="A249" s="79" t="s">
        <v>144</v>
      </c>
      <c r="B249" s="74" t="s">
        <v>145</v>
      </c>
      <c r="C249" s="81">
        <v>11447276</v>
      </c>
      <c r="D249" s="81">
        <v>11447276</v>
      </c>
      <c r="E249" s="81">
        <v>10269263</v>
      </c>
      <c r="F249" s="26">
        <f t="shared" si="12"/>
        <v>89.70922864094479</v>
      </c>
      <c r="G249" s="115">
        <f t="shared" si="10"/>
        <v>1040661.4545454546</v>
      </c>
      <c r="H249" s="116">
        <f t="shared" si="11"/>
        <v>12487937.454545455</v>
      </c>
      <c r="I249" s="81">
        <v>11447276</v>
      </c>
    </row>
    <row r="250" spans="1:9" ht="12.75">
      <c r="A250" s="79" t="s">
        <v>146</v>
      </c>
      <c r="B250" s="74" t="s">
        <v>147</v>
      </c>
      <c r="C250" s="81">
        <v>28769775</v>
      </c>
      <c r="D250" s="81">
        <v>28769775</v>
      </c>
      <c r="E250" s="126">
        <v>13799774</v>
      </c>
      <c r="F250" s="26">
        <f t="shared" si="12"/>
        <v>47.966221494606756</v>
      </c>
      <c r="G250" s="115">
        <f t="shared" si="10"/>
        <v>2615434.090909091</v>
      </c>
      <c r="H250" s="116">
        <f t="shared" si="11"/>
        <v>31385209.09090909</v>
      </c>
      <c r="I250" s="126">
        <v>16000000</v>
      </c>
    </row>
    <row r="251" spans="1:9" ht="12.75" hidden="1">
      <c r="A251" s="79" t="s">
        <v>311</v>
      </c>
      <c r="B251" s="74" t="s">
        <v>154</v>
      </c>
      <c r="C251" s="81"/>
      <c r="D251" s="81"/>
      <c r="E251" s="81"/>
      <c r="F251" s="26" t="e">
        <f t="shared" si="12"/>
        <v>#DIV/0!</v>
      </c>
      <c r="G251" s="115">
        <f t="shared" si="10"/>
        <v>0</v>
      </c>
      <c r="H251" s="116">
        <f t="shared" si="11"/>
        <v>0</v>
      </c>
      <c r="I251" s="81"/>
    </row>
    <row r="252" spans="1:9" ht="26.25">
      <c r="A252" s="31" t="s">
        <v>444</v>
      </c>
      <c r="B252" s="102" t="s">
        <v>381</v>
      </c>
      <c r="C252" s="81">
        <v>33118271</v>
      </c>
      <c r="D252" s="81">
        <v>33118271</v>
      </c>
      <c r="E252" s="81">
        <v>1280409</v>
      </c>
      <c r="F252" s="26">
        <f t="shared" si="12"/>
        <v>3.86617103290205</v>
      </c>
      <c r="G252" s="115">
        <f t="shared" si="10"/>
        <v>3010751.909090909</v>
      </c>
      <c r="H252" s="116">
        <f t="shared" si="11"/>
        <v>36129022.90909091</v>
      </c>
      <c r="I252" s="81">
        <v>1280409</v>
      </c>
    </row>
    <row r="253" spans="1:9" ht="12.75">
      <c r="A253" s="79" t="s">
        <v>388</v>
      </c>
      <c r="B253" s="102" t="s">
        <v>341</v>
      </c>
      <c r="C253" s="81">
        <v>100000</v>
      </c>
      <c r="D253" s="81">
        <v>100000</v>
      </c>
      <c r="E253" s="81">
        <v>2200</v>
      </c>
      <c r="F253" s="26">
        <f t="shared" si="12"/>
        <v>2.1999999999999997</v>
      </c>
      <c r="G253" s="115">
        <f t="shared" si="10"/>
        <v>9090.90909090909</v>
      </c>
      <c r="H253" s="116">
        <f t="shared" si="11"/>
        <v>109090.90909090909</v>
      </c>
      <c r="I253" s="81">
        <v>2200</v>
      </c>
    </row>
    <row r="254" spans="1:9" ht="12.75">
      <c r="A254" s="79" t="s">
        <v>312</v>
      </c>
      <c r="B254" s="74" t="s">
        <v>159</v>
      </c>
      <c r="C254" s="81">
        <f>C255</f>
        <v>22017151</v>
      </c>
      <c r="D254" s="81">
        <f>D255</f>
        <v>22017151</v>
      </c>
      <c r="E254" s="81">
        <f>E255</f>
        <v>9002364</v>
      </c>
      <c r="F254" s="26">
        <f t="shared" si="12"/>
        <v>40.88796048135383</v>
      </c>
      <c r="G254" s="115">
        <f t="shared" si="10"/>
        <v>2001559.1818181819</v>
      </c>
      <c r="H254" s="116">
        <f t="shared" si="11"/>
        <v>24018710.181818184</v>
      </c>
      <c r="I254" s="81">
        <f>I255</f>
        <v>9500000</v>
      </c>
    </row>
    <row r="255" spans="1:9" ht="12.75">
      <c r="A255" s="79" t="s">
        <v>387</v>
      </c>
      <c r="B255" s="74" t="s">
        <v>160</v>
      </c>
      <c r="C255" s="81">
        <v>22017151</v>
      </c>
      <c r="D255" s="81">
        <v>22017151</v>
      </c>
      <c r="E255" s="81">
        <v>9002364</v>
      </c>
      <c r="F255" s="26">
        <f t="shared" si="12"/>
        <v>40.88796048135383</v>
      </c>
      <c r="G255" s="115">
        <f t="shared" si="10"/>
        <v>2001559.1818181819</v>
      </c>
      <c r="H255" s="116">
        <f t="shared" si="11"/>
        <v>24018710.181818184</v>
      </c>
      <c r="I255" s="81">
        <v>9500000</v>
      </c>
    </row>
    <row r="256" spans="1:9" ht="26.25" hidden="1">
      <c r="A256" s="79" t="s">
        <v>163</v>
      </c>
      <c r="B256" s="74" t="s">
        <v>164</v>
      </c>
      <c r="C256" s="81"/>
      <c r="D256" s="81"/>
      <c r="E256" s="81"/>
      <c r="F256" s="26" t="e">
        <f t="shared" si="12"/>
        <v>#DIV/0!</v>
      </c>
      <c r="G256" s="115">
        <f t="shared" si="10"/>
        <v>0</v>
      </c>
      <c r="H256" s="116">
        <f t="shared" si="11"/>
        <v>0</v>
      </c>
      <c r="I256" s="81"/>
    </row>
    <row r="257" spans="1:9" ht="26.25">
      <c r="A257" s="79" t="s">
        <v>421</v>
      </c>
      <c r="B257" s="74" t="s">
        <v>362</v>
      </c>
      <c r="C257" s="81"/>
      <c r="D257" s="81"/>
      <c r="E257" s="81">
        <v>-4319</v>
      </c>
      <c r="F257" s="26" t="e">
        <f t="shared" si="12"/>
        <v>#DIV/0!</v>
      </c>
      <c r="G257" s="115">
        <f t="shared" si="10"/>
        <v>0</v>
      </c>
      <c r="H257" s="116">
        <f t="shared" si="11"/>
        <v>0</v>
      </c>
      <c r="I257" s="81">
        <v>-4319</v>
      </c>
    </row>
    <row r="258" spans="1:9" s="72" customFormat="1" ht="13.5">
      <c r="A258" s="77" t="s">
        <v>183</v>
      </c>
      <c r="B258" s="70" t="s">
        <v>184</v>
      </c>
      <c r="C258" s="84">
        <f>C259+C264</f>
        <v>79278553</v>
      </c>
      <c r="D258" s="84">
        <f>D259+D264</f>
        <v>79278553</v>
      </c>
      <c r="E258" s="84">
        <f>E259+E264+E266</f>
        <v>49002986</v>
      </c>
      <c r="F258" s="27">
        <f t="shared" si="12"/>
        <v>61.81115086699426</v>
      </c>
      <c r="G258" s="115">
        <f t="shared" si="10"/>
        <v>7207141.181818182</v>
      </c>
      <c r="H258" s="116">
        <f t="shared" si="11"/>
        <v>86485694.18181819</v>
      </c>
      <c r="I258" s="84">
        <f>I259+I264+I266</f>
        <v>57823330</v>
      </c>
    </row>
    <row r="259" spans="1:9" ht="12.75">
      <c r="A259" s="79" t="s">
        <v>298</v>
      </c>
      <c r="B259" s="74" t="s">
        <v>143</v>
      </c>
      <c r="C259" s="81">
        <f>C260+C261+C262+C263</f>
        <v>78508553</v>
      </c>
      <c r="D259" s="81">
        <f>D260+D261+D262+D263</f>
        <v>78508553</v>
      </c>
      <c r="E259" s="81">
        <f>E260+E261+E262</f>
        <v>49179656</v>
      </c>
      <c r="F259" s="26">
        <f t="shared" si="12"/>
        <v>62.64241808150508</v>
      </c>
      <c r="G259" s="115">
        <f t="shared" si="10"/>
        <v>7137141.181818182</v>
      </c>
      <c r="H259" s="116">
        <f t="shared" si="11"/>
        <v>85645694.18181819</v>
      </c>
      <c r="I259" s="81">
        <f>I260+I261+I262</f>
        <v>58000000</v>
      </c>
    </row>
    <row r="260" spans="1:9" ht="12.75">
      <c r="A260" s="79" t="s">
        <v>146</v>
      </c>
      <c r="B260" s="74" t="s">
        <v>147</v>
      </c>
      <c r="C260" s="81">
        <v>65457853</v>
      </c>
      <c r="D260" s="81">
        <v>65457853</v>
      </c>
      <c r="E260" s="81">
        <v>44073167</v>
      </c>
      <c r="F260" s="26">
        <f t="shared" si="12"/>
        <v>67.33060279260916</v>
      </c>
      <c r="G260" s="115">
        <f t="shared" si="10"/>
        <v>5950713.909090909</v>
      </c>
      <c r="H260" s="116">
        <f t="shared" si="11"/>
        <v>71408566.9090909</v>
      </c>
      <c r="I260" s="81">
        <v>50000000</v>
      </c>
    </row>
    <row r="261" spans="1:9" ht="26.25" hidden="1">
      <c r="A261" s="79" t="s">
        <v>386</v>
      </c>
      <c r="B261" s="74" t="s">
        <v>155</v>
      </c>
      <c r="C261" s="81"/>
      <c r="D261" s="81"/>
      <c r="E261" s="81"/>
      <c r="F261" s="26" t="e">
        <f t="shared" si="12"/>
        <v>#DIV/0!</v>
      </c>
      <c r="G261" s="115">
        <f t="shared" si="10"/>
        <v>0</v>
      </c>
      <c r="H261" s="116">
        <f t="shared" si="11"/>
        <v>0</v>
      </c>
      <c r="I261" s="81"/>
    </row>
    <row r="262" spans="1:9" ht="26.25">
      <c r="A262" s="31" t="s">
        <v>444</v>
      </c>
      <c r="B262" s="74" t="s">
        <v>381</v>
      </c>
      <c r="C262" s="81">
        <v>12990700</v>
      </c>
      <c r="D262" s="81">
        <v>12990700</v>
      </c>
      <c r="E262" s="81">
        <v>5106489</v>
      </c>
      <c r="F262" s="26">
        <f t="shared" si="12"/>
        <v>39.30880553011</v>
      </c>
      <c r="G262" s="115">
        <f t="shared" si="10"/>
        <v>1180972.7272727273</v>
      </c>
      <c r="H262" s="116">
        <f t="shared" si="11"/>
        <v>14171672.727272727</v>
      </c>
      <c r="I262" s="81">
        <v>8000000</v>
      </c>
    </row>
    <row r="263" spans="1:9" ht="12.75">
      <c r="A263" s="79" t="s">
        <v>388</v>
      </c>
      <c r="B263" s="102" t="s">
        <v>341</v>
      </c>
      <c r="C263" s="81">
        <v>60000</v>
      </c>
      <c r="D263" s="81">
        <v>60000</v>
      </c>
      <c r="E263" s="81">
        <v>0</v>
      </c>
      <c r="F263" s="26"/>
      <c r="G263" s="115"/>
      <c r="H263" s="116"/>
      <c r="I263" s="81">
        <v>0</v>
      </c>
    </row>
    <row r="264" spans="1:9" ht="12.75">
      <c r="A264" s="79" t="s">
        <v>264</v>
      </c>
      <c r="B264" s="74" t="s">
        <v>159</v>
      </c>
      <c r="C264" s="81">
        <f>C265</f>
        <v>770000</v>
      </c>
      <c r="D264" s="81">
        <f>D265</f>
        <v>770000</v>
      </c>
      <c r="E264" s="81">
        <v>0</v>
      </c>
      <c r="F264" s="26">
        <f t="shared" si="12"/>
        <v>0</v>
      </c>
      <c r="G264" s="115">
        <f t="shared" si="10"/>
        <v>70000</v>
      </c>
      <c r="H264" s="116">
        <f t="shared" si="11"/>
        <v>840000</v>
      </c>
      <c r="I264" s="81">
        <v>0</v>
      </c>
    </row>
    <row r="265" spans="1:9" ht="12.75">
      <c r="A265" s="79" t="s">
        <v>387</v>
      </c>
      <c r="B265" s="74" t="s">
        <v>160</v>
      </c>
      <c r="C265" s="81">
        <v>770000</v>
      </c>
      <c r="D265" s="81">
        <v>770000</v>
      </c>
      <c r="E265" s="81">
        <v>0</v>
      </c>
      <c r="F265" s="26">
        <f t="shared" si="12"/>
        <v>0</v>
      </c>
      <c r="G265" s="115">
        <f t="shared" si="10"/>
        <v>70000</v>
      </c>
      <c r="H265" s="116">
        <f t="shared" si="11"/>
        <v>840000</v>
      </c>
      <c r="I265" s="81">
        <v>0</v>
      </c>
    </row>
    <row r="266" spans="1:9" ht="26.25">
      <c r="A266" s="79" t="s">
        <v>421</v>
      </c>
      <c r="B266" s="102" t="s">
        <v>362</v>
      </c>
      <c r="C266" s="81"/>
      <c r="D266" s="81"/>
      <c r="E266" s="81">
        <v>-176670</v>
      </c>
      <c r="F266" s="26" t="e">
        <f t="shared" si="12"/>
        <v>#DIV/0!</v>
      </c>
      <c r="G266" s="115">
        <f t="shared" si="10"/>
        <v>0</v>
      </c>
      <c r="H266" s="116">
        <f t="shared" si="11"/>
        <v>0</v>
      </c>
      <c r="I266" s="81">
        <v>-176670</v>
      </c>
    </row>
    <row r="267" spans="1:9" s="72" customFormat="1" ht="13.5">
      <c r="A267" s="77" t="s">
        <v>185</v>
      </c>
      <c r="B267" s="70" t="s">
        <v>186</v>
      </c>
      <c r="C267" s="84">
        <f>C268+C274+C276</f>
        <v>945000</v>
      </c>
      <c r="D267" s="84">
        <f>D268+D274+D276</f>
        <v>945000</v>
      </c>
      <c r="E267" s="84">
        <f>E268+E274+E276+E277</f>
        <v>49735</v>
      </c>
      <c r="F267" s="27">
        <f t="shared" si="12"/>
        <v>5.262962962962963</v>
      </c>
      <c r="G267" s="115">
        <f t="shared" si="10"/>
        <v>85909.09090909091</v>
      </c>
      <c r="H267" s="116">
        <f t="shared" si="11"/>
        <v>1030909.0909090909</v>
      </c>
      <c r="I267" s="84">
        <f>I268+I274+I276+I277</f>
        <v>70525</v>
      </c>
    </row>
    <row r="268" spans="1:9" ht="12.75">
      <c r="A268" s="79" t="s">
        <v>252</v>
      </c>
      <c r="B268" s="74" t="s">
        <v>143</v>
      </c>
      <c r="C268" s="81">
        <f>C269+C270+C271+C272+C273</f>
        <v>945000</v>
      </c>
      <c r="D268" s="81">
        <f>D269+D270+D271+D272+D273</f>
        <v>945000</v>
      </c>
      <c r="E268" s="81">
        <f>E269+E270+E271+E272+E273</f>
        <v>59210</v>
      </c>
      <c r="F268" s="26">
        <f t="shared" si="12"/>
        <v>6.265608465608466</v>
      </c>
      <c r="G268" s="115">
        <f t="shared" si="10"/>
        <v>85909.09090909091</v>
      </c>
      <c r="H268" s="116">
        <f t="shared" si="11"/>
        <v>1030909.0909090909</v>
      </c>
      <c r="I268" s="81">
        <f>I269+I270+I271+I272+I273</f>
        <v>80000</v>
      </c>
    </row>
    <row r="269" spans="1:9" ht="12.75">
      <c r="A269" s="79" t="s">
        <v>146</v>
      </c>
      <c r="B269" s="74" t="s">
        <v>147</v>
      </c>
      <c r="C269" s="81">
        <v>945000</v>
      </c>
      <c r="D269" s="81">
        <v>945000</v>
      </c>
      <c r="E269" s="81">
        <v>59210</v>
      </c>
      <c r="F269" s="26">
        <f t="shared" si="12"/>
        <v>6.265608465608466</v>
      </c>
      <c r="G269" s="115">
        <f t="shared" si="10"/>
        <v>85909.09090909091</v>
      </c>
      <c r="H269" s="116">
        <f t="shared" si="11"/>
        <v>1030909.0909090909</v>
      </c>
      <c r="I269" s="81">
        <v>80000</v>
      </c>
    </row>
    <row r="270" spans="1:9" ht="12.75" hidden="1">
      <c r="A270" s="79" t="s">
        <v>313</v>
      </c>
      <c r="B270" s="74" t="s">
        <v>154</v>
      </c>
      <c r="C270" s="81"/>
      <c r="D270" s="81"/>
      <c r="E270" s="81"/>
      <c r="F270" s="26" t="e">
        <f t="shared" si="12"/>
        <v>#DIV/0!</v>
      </c>
      <c r="G270" s="115">
        <f t="shared" si="10"/>
        <v>0</v>
      </c>
      <c r="H270" s="116">
        <f t="shared" si="11"/>
        <v>0</v>
      </c>
      <c r="I270" s="81"/>
    </row>
    <row r="271" spans="1:9" ht="26.25" hidden="1">
      <c r="A271" s="79" t="s">
        <v>386</v>
      </c>
      <c r="B271" s="74" t="s">
        <v>155</v>
      </c>
      <c r="C271" s="81"/>
      <c r="D271" s="81"/>
      <c r="E271" s="81"/>
      <c r="F271" s="26" t="e">
        <f t="shared" si="12"/>
        <v>#DIV/0!</v>
      </c>
      <c r="G271" s="115">
        <f t="shared" si="10"/>
        <v>0</v>
      </c>
      <c r="H271" s="116">
        <f t="shared" si="11"/>
        <v>0</v>
      </c>
      <c r="I271" s="81"/>
    </row>
    <row r="272" spans="1:9" ht="26.25" hidden="1">
      <c r="A272" s="79" t="s">
        <v>380</v>
      </c>
      <c r="B272" s="74" t="s">
        <v>381</v>
      </c>
      <c r="C272" s="81"/>
      <c r="D272" s="81"/>
      <c r="E272" s="81"/>
      <c r="F272" s="26" t="e">
        <f t="shared" si="12"/>
        <v>#DIV/0!</v>
      </c>
      <c r="G272" s="115">
        <f t="shared" si="10"/>
        <v>0</v>
      </c>
      <c r="H272" s="116">
        <f t="shared" si="11"/>
        <v>0</v>
      </c>
      <c r="I272" s="81"/>
    </row>
    <row r="273" spans="1:9" ht="12.75" hidden="1">
      <c r="A273" s="79" t="s">
        <v>382</v>
      </c>
      <c r="B273" s="74" t="s">
        <v>341</v>
      </c>
      <c r="C273" s="81"/>
      <c r="D273" s="81"/>
      <c r="E273" s="81"/>
      <c r="F273" s="26" t="e">
        <f t="shared" si="12"/>
        <v>#DIV/0!</v>
      </c>
      <c r="G273" s="115">
        <f t="shared" si="10"/>
        <v>0</v>
      </c>
      <c r="H273" s="116">
        <f t="shared" si="11"/>
        <v>0</v>
      </c>
      <c r="I273" s="81"/>
    </row>
    <row r="274" spans="1:9" ht="12.75" hidden="1">
      <c r="A274" s="79" t="s">
        <v>391</v>
      </c>
      <c r="B274" s="74" t="s">
        <v>360</v>
      </c>
      <c r="C274" s="81"/>
      <c r="D274" s="81"/>
      <c r="E274" s="81"/>
      <c r="F274" s="26" t="e">
        <f t="shared" si="12"/>
        <v>#DIV/0!</v>
      </c>
      <c r="G274" s="115">
        <f t="shared" si="10"/>
        <v>0</v>
      </c>
      <c r="H274" s="116">
        <f t="shared" si="11"/>
        <v>0</v>
      </c>
      <c r="I274" s="81"/>
    </row>
    <row r="275" spans="1:9" ht="12.75" hidden="1">
      <c r="A275" s="79" t="s">
        <v>358</v>
      </c>
      <c r="B275" s="74" t="s">
        <v>160</v>
      </c>
      <c r="C275" s="81"/>
      <c r="D275" s="81"/>
      <c r="E275" s="81"/>
      <c r="F275" s="26" t="e">
        <f t="shared" si="12"/>
        <v>#DIV/0!</v>
      </c>
      <c r="G275" s="115">
        <f t="shared" si="10"/>
        <v>0</v>
      </c>
      <c r="H275" s="116">
        <f t="shared" si="11"/>
        <v>0</v>
      </c>
      <c r="I275" s="81"/>
    </row>
    <row r="276" spans="1:9" ht="12.75" hidden="1">
      <c r="A276" s="79" t="s">
        <v>359</v>
      </c>
      <c r="B276" s="74" t="s">
        <v>335</v>
      </c>
      <c r="C276" s="81"/>
      <c r="D276" s="81"/>
      <c r="E276" s="81"/>
      <c r="F276" s="26" t="e">
        <f t="shared" si="12"/>
        <v>#DIV/0!</v>
      </c>
      <c r="G276" s="115">
        <f t="shared" si="10"/>
        <v>0</v>
      </c>
      <c r="H276" s="116">
        <f t="shared" si="11"/>
        <v>0</v>
      </c>
      <c r="I276" s="81"/>
    </row>
    <row r="277" spans="1:9" ht="26.25">
      <c r="A277" s="79" t="s">
        <v>421</v>
      </c>
      <c r="B277" s="74" t="s">
        <v>362</v>
      </c>
      <c r="C277" s="81"/>
      <c r="D277" s="81"/>
      <c r="E277" s="81">
        <v>-9475</v>
      </c>
      <c r="F277" s="26"/>
      <c r="G277" s="115"/>
      <c r="H277" s="116"/>
      <c r="I277" s="81">
        <v>-9475</v>
      </c>
    </row>
    <row r="278" spans="1:9" s="72" customFormat="1" ht="13.5" hidden="1">
      <c r="A278" s="77" t="s">
        <v>187</v>
      </c>
      <c r="B278" s="70" t="s">
        <v>188</v>
      </c>
      <c r="C278" s="84">
        <f>C279+C282</f>
        <v>0</v>
      </c>
      <c r="D278" s="84">
        <f>D279+D282</f>
        <v>0</v>
      </c>
      <c r="E278" s="84">
        <f>E279+E282</f>
        <v>0</v>
      </c>
      <c r="F278" s="26" t="e">
        <f t="shared" si="12"/>
        <v>#DIV/0!</v>
      </c>
      <c r="G278" s="115">
        <f t="shared" si="10"/>
        <v>0</v>
      </c>
      <c r="H278" s="116">
        <f t="shared" si="11"/>
        <v>0</v>
      </c>
      <c r="I278" s="84">
        <f>I279+I282</f>
        <v>0</v>
      </c>
    </row>
    <row r="279" spans="1:9" ht="12.75" hidden="1">
      <c r="A279" s="79" t="s">
        <v>314</v>
      </c>
      <c r="B279" s="74" t="s">
        <v>143</v>
      </c>
      <c r="C279" s="81">
        <f>C281+C280</f>
        <v>0</v>
      </c>
      <c r="D279" s="81">
        <f>D281+D280</f>
        <v>0</v>
      </c>
      <c r="E279" s="81">
        <f>E281+E280</f>
        <v>0</v>
      </c>
      <c r="F279" s="26" t="e">
        <f t="shared" si="12"/>
        <v>#DIV/0!</v>
      </c>
      <c r="G279" s="115">
        <f t="shared" si="10"/>
        <v>0</v>
      </c>
      <c r="H279" s="116">
        <f t="shared" si="11"/>
        <v>0</v>
      </c>
      <c r="I279" s="81">
        <f>I281+I280</f>
        <v>0</v>
      </c>
    </row>
    <row r="280" spans="1:9" ht="12.75" hidden="1">
      <c r="A280" s="79" t="s">
        <v>146</v>
      </c>
      <c r="B280" s="74" t="s">
        <v>147</v>
      </c>
      <c r="C280" s="81"/>
      <c r="D280" s="81"/>
      <c r="E280" s="81"/>
      <c r="F280" s="26" t="e">
        <f t="shared" si="12"/>
        <v>#DIV/0!</v>
      </c>
      <c r="G280" s="115">
        <f t="shared" si="10"/>
        <v>0</v>
      </c>
      <c r="H280" s="116">
        <f t="shared" si="11"/>
        <v>0</v>
      </c>
      <c r="I280" s="81"/>
    </row>
    <row r="281" spans="1:9" ht="12.75" hidden="1">
      <c r="A281" s="79" t="s">
        <v>150</v>
      </c>
      <c r="B281" s="74" t="s">
        <v>151</v>
      </c>
      <c r="C281" s="81"/>
      <c r="D281" s="81"/>
      <c r="E281" s="81"/>
      <c r="F281" s="26" t="e">
        <f t="shared" si="12"/>
        <v>#DIV/0!</v>
      </c>
      <c r="G281" s="115">
        <f t="shared" si="10"/>
        <v>0</v>
      </c>
      <c r="H281" s="116">
        <f t="shared" si="11"/>
        <v>0</v>
      </c>
      <c r="I281" s="81"/>
    </row>
    <row r="282" spans="1:9" ht="12.75" hidden="1">
      <c r="A282" s="79" t="s">
        <v>312</v>
      </c>
      <c r="B282" s="74" t="s">
        <v>159</v>
      </c>
      <c r="C282" s="81"/>
      <c r="D282" s="81"/>
      <c r="E282" s="81">
        <f>E283</f>
        <v>0</v>
      </c>
      <c r="F282" s="26" t="e">
        <f t="shared" si="12"/>
        <v>#DIV/0!</v>
      </c>
      <c r="G282" s="115">
        <f t="shared" si="10"/>
        <v>0</v>
      </c>
      <c r="H282" s="116">
        <f t="shared" si="11"/>
        <v>0</v>
      </c>
      <c r="I282" s="81">
        <f>I283</f>
        <v>0</v>
      </c>
    </row>
    <row r="283" spans="1:9" ht="12.75" hidden="1">
      <c r="A283" s="79" t="s">
        <v>391</v>
      </c>
      <c r="B283" s="74" t="s">
        <v>160</v>
      </c>
      <c r="C283" s="81">
        <v>0</v>
      </c>
      <c r="D283" s="81">
        <v>0</v>
      </c>
      <c r="E283" s="81">
        <v>0</v>
      </c>
      <c r="F283" s="26" t="e">
        <f t="shared" si="12"/>
        <v>#DIV/0!</v>
      </c>
      <c r="G283" s="115">
        <f t="shared" si="10"/>
        <v>0</v>
      </c>
      <c r="H283" s="116">
        <f t="shared" si="11"/>
        <v>0</v>
      </c>
      <c r="I283" s="81">
        <v>0</v>
      </c>
    </row>
    <row r="284" spans="1:9" s="72" customFormat="1" ht="13.5">
      <c r="A284" s="77" t="s">
        <v>189</v>
      </c>
      <c r="B284" s="70" t="s">
        <v>190</v>
      </c>
      <c r="C284" s="84">
        <f>C285+C292+C294</f>
        <v>165089835</v>
      </c>
      <c r="D284" s="84">
        <f>D285+D292+D294</f>
        <v>165089835</v>
      </c>
      <c r="E284" s="84">
        <f>E285+E292+E294</f>
        <v>49456495</v>
      </c>
      <c r="F284" s="27">
        <f t="shared" si="12"/>
        <v>29.957322932692982</v>
      </c>
      <c r="G284" s="115">
        <f t="shared" si="10"/>
        <v>15008166.818181818</v>
      </c>
      <c r="H284" s="116">
        <f t="shared" si="11"/>
        <v>180098001.8181818</v>
      </c>
      <c r="I284" s="84">
        <f>I285+I292+I294</f>
        <v>64070991</v>
      </c>
    </row>
    <row r="285" spans="1:9" ht="12.75">
      <c r="A285" s="79" t="s">
        <v>252</v>
      </c>
      <c r="B285" s="74" t="s">
        <v>143</v>
      </c>
      <c r="C285" s="81">
        <f>C286+C287+C288+C289+C290+C291</f>
        <v>142903335</v>
      </c>
      <c r="D285" s="81">
        <f>D286+D287+D288+D289+D290+D291</f>
        <v>142903335</v>
      </c>
      <c r="E285" s="81">
        <f>E286+E287+E288+E289+E290+E291</f>
        <v>37758834</v>
      </c>
      <c r="F285" s="26">
        <f t="shared" si="12"/>
        <v>26.422640171413775</v>
      </c>
      <c r="G285" s="115">
        <f t="shared" si="10"/>
        <v>12991212.272727273</v>
      </c>
      <c r="H285" s="116">
        <f t="shared" si="11"/>
        <v>155894547.27272728</v>
      </c>
      <c r="I285" s="81">
        <f>I286+I287+I288+I289+I290+I291</f>
        <v>47048891</v>
      </c>
    </row>
    <row r="286" spans="1:9" ht="12.75">
      <c r="A286" s="79" t="s">
        <v>146</v>
      </c>
      <c r="B286" s="74" t="s">
        <v>147</v>
      </c>
      <c r="C286" s="81">
        <v>18773748</v>
      </c>
      <c r="D286" s="81">
        <v>18773748</v>
      </c>
      <c r="E286" s="81">
        <v>7204658</v>
      </c>
      <c r="F286" s="26">
        <f aca="true" t="shared" si="13" ref="F286:F305">E286/D286*100</f>
        <v>38.376236860109124</v>
      </c>
      <c r="G286" s="115">
        <f aca="true" t="shared" si="14" ref="G286:G307">D286/11</f>
        <v>1706704.3636363635</v>
      </c>
      <c r="H286" s="116">
        <f aca="true" t="shared" si="15" ref="H286:H307">G286*12</f>
        <v>20480452.363636363</v>
      </c>
      <c r="I286" s="81">
        <v>12594000</v>
      </c>
    </row>
    <row r="287" spans="1:9" ht="12.75">
      <c r="A287" s="79" t="s">
        <v>150</v>
      </c>
      <c r="B287" s="74" t="s">
        <v>151</v>
      </c>
      <c r="C287" s="81">
        <v>34219645</v>
      </c>
      <c r="D287" s="81">
        <v>34219645</v>
      </c>
      <c r="E287" s="81">
        <v>30326430</v>
      </c>
      <c r="F287" s="26">
        <f t="shared" si="13"/>
        <v>88.62286560833697</v>
      </c>
      <c r="G287" s="115">
        <f t="shared" si="14"/>
        <v>3110876.8181818184</v>
      </c>
      <c r="H287" s="116">
        <f t="shared" si="15"/>
        <v>37330521.81818182</v>
      </c>
      <c r="I287" s="81">
        <v>34219645</v>
      </c>
    </row>
    <row r="288" spans="1:9" ht="12.75" hidden="1">
      <c r="A288" s="79" t="s">
        <v>311</v>
      </c>
      <c r="B288" s="74" t="s">
        <v>154</v>
      </c>
      <c r="C288" s="81"/>
      <c r="D288" s="81"/>
      <c r="E288" s="81"/>
      <c r="F288" s="26" t="e">
        <f t="shared" si="13"/>
        <v>#DIV/0!</v>
      </c>
      <c r="G288" s="115">
        <f t="shared" si="14"/>
        <v>0</v>
      </c>
      <c r="H288" s="116">
        <f t="shared" si="15"/>
        <v>0</v>
      </c>
      <c r="I288" s="81"/>
    </row>
    <row r="289" spans="1:9" ht="26.25" hidden="1">
      <c r="A289" s="79" t="s">
        <v>386</v>
      </c>
      <c r="B289" s="74" t="s">
        <v>155</v>
      </c>
      <c r="C289" s="81"/>
      <c r="D289" s="81"/>
      <c r="E289" s="81"/>
      <c r="F289" s="26" t="e">
        <f t="shared" si="13"/>
        <v>#DIV/0!</v>
      </c>
      <c r="G289" s="115">
        <f t="shared" si="14"/>
        <v>0</v>
      </c>
      <c r="H289" s="116">
        <f t="shared" si="15"/>
        <v>0</v>
      </c>
      <c r="I289" s="81"/>
    </row>
    <row r="290" spans="1:9" ht="26.25">
      <c r="A290" s="79" t="s">
        <v>380</v>
      </c>
      <c r="B290" s="74" t="s">
        <v>381</v>
      </c>
      <c r="C290" s="81">
        <v>89859942</v>
      </c>
      <c r="D290" s="81">
        <v>89859942</v>
      </c>
      <c r="E290" s="81">
        <v>225246</v>
      </c>
      <c r="F290" s="26">
        <f t="shared" si="13"/>
        <v>0.25066341574090933</v>
      </c>
      <c r="G290" s="115">
        <f t="shared" si="14"/>
        <v>8169085.636363637</v>
      </c>
      <c r="H290" s="116">
        <f t="shared" si="15"/>
        <v>98029027.63636364</v>
      </c>
      <c r="I290" s="81">
        <v>225246</v>
      </c>
    </row>
    <row r="291" spans="1:9" ht="12.75">
      <c r="A291" s="79" t="s">
        <v>388</v>
      </c>
      <c r="B291" s="102" t="s">
        <v>341</v>
      </c>
      <c r="C291" s="81">
        <v>50000</v>
      </c>
      <c r="D291" s="81">
        <v>50000</v>
      </c>
      <c r="E291" s="81">
        <v>2500</v>
      </c>
      <c r="F291" s="26">
        <f t="shared" si="13"/>
        <v>5</v>
      </c>
      <c r="G291" s="115">
        <f t="shared" si="14"/>
        <v>4545.454545454545</v>
      </c>
      <c r="H291" s="116">
        <f t="shared" si="15"/>
        <v>54545.454545454544</v>
      </c>
      <c r="I291" s="81">
        <v>10000</v>
      </c>
    </row>
    <row r="292" spans="1:9" ht="12.75">
      <c r="A292" s="79" t="s">
        <v>264</v>
      </c>
      <c r="B292" s="74" t="s">
        <v>159</v>
      </c>
      <c r="C292" s="81">
        <f>C293</f>
        <v>14186500</v>
      </c>
      <c r="D292" s="81">
        <f>D293</f>
        <v>14186500</v>
      </c>
      <c r="E292" s="81">
        <f>E293</f>
        <v>3731261</v>
      </c>
      <c r="F292" s="26">
        <f t="shared" si="13"/>
        <v>26.301490853980898</v>
      </c>
      <c r="G292" s="115">
        <f t="shared" si="14"/>
        <v>1289681.8181818181</v>
      </c>
      <c r="H292" s="116">
        <f t="shared" si="15"/>
        <v>15476181.818181816</v>
      </c>
      <c r="I292" s="81">
        <f>I293</f>
        <v>9055700</v>
      </c>
    </row>
    <row r="293" spans="1:9" ht="12.75">
      <c r="A293" s="79" t="s">
        <v>387</v>
      </c>
      <c r="B293" s="74" t="s">
        <v>160</v>
      </c>
      <c r="C293" s="81">
        <v>14186500</v>
      </c>
      <c r="D293" s="81">
        <v>14186500</v>
      </c>
      <c r="E293" s="81">
        <v>3731261</v>
      </c>
      <c r="F293" s="26">
        <f t="shared" si="13"/>
        <v>26.301490853980898</v>
      </c>
      <c r="G293" s="115">
        <f t="shared" si="14"/>
        <v>1289681.8181818181</v>
      </c>
      <c r="H293" s="116">
        <f t="shared" si="15"/>
        <v>15476181.818181816</v>
      </c>
      <c r="I293" s="81">
        <v>9055700</v>
      </c>
    </row>
    <row r="294" spans="1:9" ht="12.75">
      <c r="A294" s="79" t="s">
        <v>315</v>
      </c>
      <c r="B294" s="74" t="s">
        <v>161</v>
      </c>
      <c r="C294" s="81">
        <f>C295</f>
        <v>8000000</v>
      </c>
      <c r="D294" s="81">
        <f>D295</f>
        <v>8000000</v>
      </c>
      <c r="E294" s="81">
        <f>E295</f>
        <v>7966400</v>
      </c>
      <c r="F294" s="26">
        <f t="shared" si="13"/>
        <v>99.58</v>
      </c>
      <c r="G294" s="115">
        <f t="shared" si="14"/>
        <v>727272.7272727273</v>
      </c>
      <c r="H294" s="116">
        <f t="shared" si="15"/>
        <v>8727272.727272727</v>
      </c>
      <c r="I294" s="81">
        <f>I295</f>
        <v>7966400</v>
      </c>
    </row>
    <row r="295" spans="1:9" ht="12.75">
      <c r="A295" s="79" t="s">
        <v>390</v>
      </c>
      <c r="B295" s="74" t="s">
        <v>162</v>
      </c>
      <c r="C295" s="81">
        <v>8000000</v>
      </c>
      <c r="D295" s="81">
        <v>8000000</v>
      </c>
      <c r="E295" s="81">
        <v>7966400</v>
      </c>
      <c r="F295" s="26">
        <f t="shared" si="13"/>
        <v>99.58</v>
      </c>
      <c r="G295" s="115">
        <f t="shared" si="14"/>
        <v>727272.7272727273</v>
      </c>
      <c r="H295" s="116">
        <f t="shared" si="15"/>
        <v>8727272.727272727</v>
      </c>
      <c r="I295" s="81">
        <v>7966400</v>
      </c>
    </row>
    <row r="296" spans="1:9" ht="26.25" hidden="1">
      <c r="A296" s="79" t="s">
        <v>163</v>
      </c>
      <c r="B296" s="74" t="s">
        <v>164</v>
      </c>
      <c r="C296" s="81"/>
      <c r="D296" s="80"/>
      <c r="E296" s="81"/>
      <c r="F296" s="26" t="e">
        <f t="shared" si="13"/>
        <v>#DIV/0!</v>
      </c>
      <c r="G296" s="115">
        <f t="shared" si="14"/>
        <v>0</v>
      </c>
      <c r="H296" s="116">
        <f t="shared" si="15"/>
        <v>0</v>
      </c>
      <c r="I296" s="81"/>
    </row>
    <row r="297" spans="1:9" ht="13.5">
      <c r="A297" s="85" t="s">
        <v>322</v>
      </c>
      <c r="B297" s="86" t="s">
        <v>323</v>
      </c>
      <c r="C297" s="78">
        <f aca="true" t="shared" si="16" ref="C297:I297">C11-C147</f>
        <v>0</v>
      </c>
      <c r="D297" s="78">
        <f t="shared" si="16"/>
        <v>0</v>
      </c>
      <c r="E297" s="84">
        <f t="shared" si="16"/>
        <v>26146629</v>
      </c>
      <c r="F297" s="84">
        <f t="shared" si="16"/>
        <v>0</v>
      </c>
      <c r="G297" s="84">
        <f t="shared" si="16"/>
        <v>0</v>
      </c>
      <c r="H297" s="84">
        <f t="shared" si="16"/>
        <v>0</v>
      </c>
      <c r="I297" s="84">
        <f t="shared" si="16"/>
        <v>19791533</v>
      </c>
    </row>
    <row r="298" spans="1:9" ht="27" customHeight="1" hidden="1">
      <c r="A298" s="87"/>
      <c r="B298" s="88"/>
      <c r="C298" s="89"/>
      <c r="D298" s="89"/>
      <c r="E298" s="127"/>
      <c r="F298" s="26"/>
      <c r="G298" s="115">
        <f t="shared" si="14"/>
        <v>0</v>
      </c>
      <c r="H298" s="116">
        <f t="shared" si="15"/>
        <v>0</v>
      </c>
      <c r="I298" s="127"/>
    </row>
    <row r="299" spans="1:9" ht="12.75" hidden="1">
      <c r="A299" s="87"/>
      <c r="B299" s="88"/>
      <c r="C299" s="89"/>
      <c r="D299" s="89"/>
      <c r="E299" s="127"/>
      <c r="F299" s="26"/>
      <c r="G299" s="115">
        <f t="shared" si="14"/>
        <v>0</v>
      </c>
      <c r="H299" s="116">
        <f t="shared" si="15"/>
        <v>0</v>
      </c>
      <c r="I299" s="127"/>
    </row>
    <row r="300" spans="1:9" ht="12.75" hidden="1">
      <c r="A300" s="87"/>
      <c r="B300" s="88"/>
      <c r="C300" s="89"/>
      <c r="D300" s="89"/>
      <c r="E300" s="127"/>
      <c r="F300" s="26"/>
      <c r="G300" s="115"/>
      <c r="H300" s="116"/>
      <c r="I300" s="127"/>
    </row>
    <row r="301" spans="1:9" ht="12.75">
      <c r="A301" s="90" t="s">
        <v>351</v>
      </c>
      <c r="B301" s="91"/>
      <c r="C301" s="169">
        <v>408601000</v>
      </c>
      <c r="D301" s="169">
        <v>408601000</v>
      </c>
      <c r="E301" s="169">
        <v>320898915</v>
      </c>
      <c r="F301" s="26">
        <f t="shared" si="13"/>
        <v>78.53600823297056</v>
      </c>
      <c r="G301" s="115">
        <f t="shared" si="14"/>
        <v>37145545.45454545</v>
      </c>
      <c r="H301" s="116">
        <f t="shared" si="15"/>
        <v>445746545.45454544</v>
      </c>
      <c r="I301" s="169">
        <v>362039984</v>
      </c>
    </row>
    <row r="302" spans="1:9" ht="12.75">
      <c r="A302" s="90" t="s">
        <v>352</v>
      </c>
      <c r="B302" s="92"/>
      <c r="C302" s="169">
        <v>408601000</v>
      </c>
      <c r="D302" s="169">
        <v>408601000</v>
      </c>
      <c r="E302" s="169">
        <v>295291281</v>
      </c>
      <c r="F302" s="26">
        <f t="shared" si="13"/>
        <v>72.26885910705064</v>
      </c>
      <c r="G302" s="115">
        <f t="shared" si="14"/>
        <v>37145545.45454545</v>
      </c>
      <c r="H302" s="116">
        <f t="shared" si="15"/>
        <v>445746545.45454544</v>
      </c>
      <c r="I302" s="169">
        <v>342248451</v>
      </c>
    </row>
    <row r="303" spans="1:9" ht="13.5">
      <c r="A303" s="85" t="s">
        <v>353</v>
      </c>
      <c r="B303" s="93"/>
      <c r="C303" s="170">
        <f>C301:D301-C302</f>
        <v>0</v>
      </c>
      <c r="D303" s="170">
        <f>D301:E301-D302</f>
        <v>0</v>
      </c>
      <c r="E303" s="170">
        <f>E301:E301-E302</f>
        <v>25607634</v>
      </c>
      <c r="F303" s="26"/>
      <c r="G303" s="115">
        <f t="shared" si="14"/>
        <v>0</v>
      </c>
      <c r="H303" s="116">
        <f t="shared" si="15"/>
        <v>0</v>
      </c>
      <c r="I303" s="170">
        <f>I301:I301-I302</f>
        <v>19791533</v>
      </c>
    </row>
    <row r="304" spans="1:9" ht="12.75">
      <c r="A304" s="90" t="s">
        <v>356</v>
      </c>
      <c r="B304" s="92"/>
      <c r="C304" s="169">
        <v>198134631</v>
      </c>
      <c r="D304" s="169">
        <v>198134631</v>
      </c>
      <c r="E304" s="169">
        <v>26863895</v>
      </c>
      <c r="F304" s="26">
        <f t="shared" si="13"/>
        <v>13.558404638510671</v>
      </c>
      <c r="G304" s="115">
        <f t="shared" si="14"/>
        <v>18012239.181818184</v>
      </c>
      <c r="H304" s="116">
        <f t="shared" si="15"/>
        <v>216146870.1818182</v>
      </c>
      <c r="I304" s="169">
        <v>36632698</v>
      </c>
    </row>
    <row r="305" spans="1:9" ht="12.75">
      <c r="A305" s="90" t="s">
        <v>354</v>
      </c>
      <c r="B305" s="92"/>
      <c r="C305" s="169">
        <v>198134631</v>
      </c>
      <c r="D305" s="169">
        <v>198134631</v>
      </c>
      <c r="E305" s="169">
        <v>26324900</v>
      </c>
      <c r="F305" s="26">
        <f t="shared" si="13"/>
        <v>13.286369912789247</v>
      </c>
      <c r="G305" s="115">
        <f t="shared" si="14"/>
        <v>18012239.181818184</v>
      </c>
      <c r="H305" s="116">
        <f t="shared" si="15"/>
        <v>216146870.1818182</v>
      </c>
      <c r="I305" s="169">
        <v>36632698</v>
      </c>
    </row>
    <row r="306" spans="1:9" ht="13.5">
      <c r="A306" s="85" t="s">
        <v>355</v>
      </c>
      <c r="B306" s="91"/>
      <c r="C306" s="170">
        <v>0</v>
      </c>
      <c r="D306" s="171">
        <f>D304-D305</f>
        <v>0</v>
      </c>
      <c r="E306" s="170">
        <f>E304-E305</f>
        <v>538995</v>
      </c>
      <c r="F306" s="26"/>
      <c r="G306" s="115">
        <f t="shared" si="14"/>
        <v>0</v>
      </c>
      <c r="H306" s="116">
        <f t="shared" si="15"/>
        <v>0</v>
      </c>
      <c r="I306" s="170">
        <f>I304-I305</f>
        <v>0</v>
      </c>
    </row>
    <row r="307" spans="1:9" ht="13.5">
      <c r="A307" s="85" t="s">
        <v>357</v>
      </c>
      <c r="B307" s="93"/>
      <c r="C307" s="94">
        <v>0</v>
      </c>
      <c r="D307" s="95">
        <f>D303+D306</f>
        <v>0</v>
      </c>
      <c r="E307" s="94">
        <f>E303:E303+E306:E306</f>
        <v>26146629</v>
      </c>
      <c r="F307" s="26"/>
      <c r="G307" s="115">
        <f t="shared" si="14"/>
        <v>0</v>
      </c>
      <c r="H307" s="116">
        <f t="shared" si="15"/>
        <v>0</v>
      </c>
      <c r="I307" s="94">
        <f>I303:I303+I306:I306</f>
        <v>19791533</v>
      </c>
    </row>
    <row r="308" spans="1:6" ht="12.75">
      <c r="A308" s="28"/>
      <c r="B308" s="29"/>
      <c r="C308" s="30"/>
      <c r="D308" s="30"/>
      <c r="F308" s="64" t="s">
        <v>411</v>
      </c>
    </row>
    <row r="309" spans="1:5" ht="12.75">
      <c r="A309" s="28"/>
      <c r="B309" s="29"/>
      <c r="C309" s="30"/>
      <c r="D309" s="30"/>
      <c r="E309" s="96"/>
    </row>
    <row r="310" spans="1:4" ht="12.75">
      <c r="A310" s="28"/>
      <c r="B310" s="29"/>
      <c r="C310" s="30"/>
      <c r="D310" s="30"/>
    </row>
    <row r="311" spans="1:4" ht="12.75" hidden="1">
      <c r="A311" s="97"/>
      <c r="B311" s="98"/>
      <c r="C311" s="99"/>
      <c r="D311" s="99"/>
    </row>
    <row r="312" spans="1:4" ht="12.75" hidden="1">
      <c r="A312" s="97"/>
      <c r="B312" s="98"/>
      <c r="C312" s="99"/>
      <c r="D312" s="159"/>
    </row>
    <row r="313" ht="12.75" hidden="1">
      <c r="D313" s="151"/>
    </row>
    <row r="314" ht="12.75" hidden="1">
      <c r="C314" s="151"/>
    </row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</sheetData>
  <sheetProtection/>
  <mergeCells count="9">
    <mergeCell ref="I8:I9"/>
    <mergeCell ref="F8:F9"/>
    <mergeCell ref="A4:E4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16"/>
  <sheetViews>
    <sheetView view="pageLayout" workbookViewId="0" topLeftCell="A78">
      <selection activeCell="J59" sqref="J57:L59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7.8515625" style="3" customWidth="1"/>
    <col min="5" max="5" width="16.28125" style="3" customWidth="1"/>
    <col min="6" max="6" width="15.7109375" style="3" customWidth="1"/>
    <col min="7" max="7" width="12.28125" style="1" hidden="1" customWidth="1"/>
    <col min="8" max="8" width="0.71875" style="1" customWidth="1"/>
    <col min="9" max="9" width="10.57421875" style="1" bestFit="1" customWidth="1"/>
    <col min="10" max="10" width="9.140625" style="1" customWidth="1"/>
    <col min="11" max="11" width="10.00390625" style="1" bestFit="1" customWidth="1"/>
    <col min="12" max="12" width="9.57421875" style="1" bestFit="1" customWidth="1"/>
    <col min="13" max="16384" width="9.140625" style="1" customWidth="1"/>
  </cols>
  <sheetData>
    <row r="1" spans="2:7" ht="15.75">
      <c r="B1" s="4" t="s">
        <v>400</v>
      </c>
      <c r="F1" s="185" t="s">
        <v>246</v>
      </c>
      <c r="G1" s="185"/>
    </row>
    <row r="2" ht="15.75">
      <c r="B2" s="4"/>
    </row>
    <row r="5" spans="2:6" ht="33.75" customHeight="1">
      <c r="B5" s="179" t="s">
        <v>523</v>
      </c>
      <c r="C5" s="179"/>
      <c r="D5" s="179"/>
      <c r="E5" s="179"/>
      <c r="F5" s="179"/>
    </row>
    <row r="6" spans="2:6" ht="15">
      <c r="B6" s="181">
        <v>44561</v>
      </c>
      <c r="C6" s="186"/>
      <c r="D6" s="186"/>
      <c r="E6" s="186"/>
      <c r="F6" s="186"/>
    </row>
    <row r="7" ht="12.75" hidden="1">
      <c r="E7" s="3" t="s">
        <v>411</v>
      </c>
    </row>
    <row r="8" ht="12.75">
      <c r="F8" s="14" t="s">
        <v>247</v>
      </c>
    </row>
    <row r="9" spans="2:7" ht="25.5" customHeight="1">
      <c r="B9" s="183" t="s">
        <v>248</v>
      </c>
      <c r="C9" s="184" t="s">
        <v>243</v>
      </c>
      <c r="D9" s="176" t="s">
        <v>527</v>
      </c>
      <c r="E9" s="176" t="s">
        <v>525</v>
      </c>
      <c r="F9" s="176" t="s">
        <v>522</v>
      </c>
      <c r="G9" s="177" t="s">
        <v>409</v>
      </c>
    </row>
    <row r="10" spans="2:7" ht="16.5" customHeight="1">
      <c r="B10" s="183"/>
      <c r="C10" s="184"/>
      <c r="D10" s="176"/>
      <c r="E10" s="176"/>
      <c r="F10" s="176"/>
      <c r="G10" s="178"/>
    </row>
    <row r="11" spans="2:7" ht="13.5">
      <c r="B11" s="65"/>
      <c r="C11" s="66"/>
      <c r="D11" s="67">
        <v>1</v>
      </c>
      <c r="E11" s="128">
        <v>2</v>
      </c>
      <c r="F11" s="67">
        <v>3</v>
      </c>
      <c r="G11" s="68" t="s">
        <v>410</v>
      </c>
    </row>
    <row r="12" spans="2:9" s="9" customFormat="1" ht="13.5">
      <c r="B12" s="22" t="s">
        <v>431</v>
      </c>
      <c r="C12" s="21" t="s">
        <v>433</v>
      </c>
      <c r="D12" s="129">
        <f>D16+D21+D29+D31+D33+D39+D50+D52+D42+D48+D56</f>
        <v>31843631</v>
      </c>
      <c r="E12" s="130">
        <f>E16+E21+E29+E31+E33+E39+E50+E52+E42+E48+E56</f>
        <v>16977917</v>
      </c>
      <c r="F12" s="129">
        <f>F16+F21+F29+F31+F33+F39+F50+F52+F42+F48+F56</f>
        <v>18110270</v>
      </c>
      <c r="G12" s="119">
        <f aca="true" t="shared" si="0" ref="G12:G17">F12/E12*100</f>
        <v>106.66956376332857</v>
      </c>
      <c r="H12" s="118">
        <f>E12/11*12</f>
        <v>18521364</v>
      </c>
      <c r="I12" s="56"/>
    </row>
    <row r="13" spans="2:9" s="9" customFormat="1" ht="13.5">
      <c r="B13" s="22" t="s">
        <v>432</v>
      </c>
      <c r="C13" s="21" t="s">
        <v>191</v>
      </c>
      <c r="D13" s="129">
        <f>D14</f>
        <v>23515506</v>
      </c>
      <c r="E13" s="130">
        <f>E14</f>
        <v>8088798</v>
      </c>
      <c r="F13" s="129">
        <f>F14</f>
        <v>8921151</v>
      </c>
      <c r="G13" s="119">
        <f t="shared" si="0"/>
        <v>110.29019392003607</v>
      </c>
      <c r="H13" s="118">
        <f aca="true" t="shared" si="1" ref="H13:H79">E13/11*12</f>
        <v>8824143.272727273</v>
      </c>
      <c r="I13" s="56"/>
    </row>
    <row r="14" spans="2:9" s="9" customFormat="1" ht="13.5">
      <c r="B14" s="10" t="s">
        <v>192</v>
      </c>
      <c r="C14" s="7" t="s">
        <v>193</v>
      </c>
      <c r="D14" s="131">
        <f>D16+D21+D31+D33+D39+D29</f>
        <v>23515506</v>
      </c>
      <c r="E14" s="132">
        <f>E16+E21+E31+E33+E39+E29</f>
        <v>8088798</v>
      </c>
      <c r="F14" s="131">
        <f>F16+F21+F31+F33+F39+F29</f>
        <v>8921151</v>
      </c>
      <c r="G14" s="119">
        <f t="shared" si="0"/>
        <v>110.29019392003607</v>
      </c>
      <c r="H14" s="118">
        <f t="shared" si="1"/>
        <v>8824143.272727273</v>
      </c>
      <c r="I14" s="56"/>
    </row>
    <row r="15" spans="2:9" s="9" customFormat="1" ht="13.5">
      <c r="B15" s="10" t="s">
        <v>254</v>
      </c>
      <c r="C15" s="7" t="s">
        <v>194</v>
      </c>
      <c r="D15" s="131">
        <f>D16</f>
        <v>1932389</v>
      </c>
      <c r="E15" s="132">
        <f>E16</f>
        <v>1053332</v>
      </c>
      <c r="F15" s="131">
        <f>F16</f>
        <v>1200000</v>
      </c>
      <c r="G15" s="119">
        <f t="shared" si="0"/>
        <v>113.92419484075296</v>
      </c>
      <c r="H15" s="118">
        <f t="shared" si="1"/>
        <v>1149089.4545454546</v>
      </c>
      <c r="I15" s="56"/>
    </row>
    <row r="16" spans="2:9" s="9" customFormat="1" ht="13.5">
      <c r="B16" s="10" t="s">
        <v>255</v>
      </c>
      <c r="C16" s="7" t="s">
        <v>195</v>
      </c>
      <c r="D16" s="131">
        <f>D17+D18+D19</f>
        <v>1932389</v>
      </c>
      <c r="E16" s="132">
        <f>E17+E18+E19</f>
        <v>1053332</v>
      </c>
      <c r="F16" s="131">
        <f>F17+F18+F19</f>
        <v>1200000</v>
      </c>
      <c r="G16" s="119">
        <f t="shared" si="0"/>
        <v>113.92419484075296</v>
      </c>
      <c r="H16" s="118">
        <f t="shared" si="1"/>
        <v>1149089.4545454546</v>
      </c>
      <c r="I16" s="56"/>
    </row>
    <row r="17" spans="2:9" s="9" customFormat="1" ht="26.25" hidden="1">
      <c r="B17" s="11" t="s">
        <v>327</v>
      </c>
      <c r="C17" s="8" t="s">
        <v>328</v>
      </c>
      <c r="D17" s="133"/>
      <c r="E17" s="134"/>
      <c r="F17" s="133"/>
      <c r="G17" s="120" t="e">
        <f t="shared" si="0"/>
        <v>#DIV/0!</v>
      </c>
      <c r="H17" s="118">
        <f t="shared" si="1"/>
        <v>0</v>
      </c>
      <c r="I17" s="56"/>
    </row>
    <row r="18" spans="2:9" ht="13.5">
      <c r="B18" s="11" t="s">
        <v>196</v>
      </c>
      <c r="C18" s="8" t="s">
        <v>197</v>
      </c>
      <c r="D18" s="133">
        <v>1428000</v>
      </c>
      <c r="E18" s="134">
        <v>697752</v>
      </c>
      <c r="F18" s="133">
        <v>800000</v>
      </c>
      <c r="G18" s="120">
        <f>F18/E18*100</f>
        <v>114.65391715107947</v>
      </c>
      <c r="H18" s="118">
        <f t="shared" si="1"/>
        <v>761184</v>
      </c>
      <c r="I18" s="56"/>
    </row>
    <row r="19" spans="2:11" ht="13.5">
      <c r="B19" s="11" t="s">
        <v>198</v>
      </c>
      <c r="C19" s="8" t="s">
        <v>199</v>
      </c>
      <c r="D19" s="133">
        <v>504389</v>
      </c>
      <c r="E19" s="134">
        <v>355580</v>
      </c>
      <c r="F19" s="133">
        <v>400000</v>
      </c>
      <c r="G19" s="120">
        <f aca="true" t="shared" si="2" ref="G19:G84">F19/E19*100</f>
        <v>112.49226615670173</v>
      </c>
      <c r="H19" s="118">
        <f t="shared" si="1"/>
        <v>387905.45454545453</v>
      </c>
      <c r="I19" s="56"/>
      <c r="K19" s="167"/>
    </row>
    <row r="20" spans="2:9" ht="12.75" customHeight="1">
      <c r="B20" s="10" t="s">
        <v>256</v>
      </c>
      <c r="C20" s="7" t="s">
        <v>200</v>
      </c>
      <c r="D20" s="131">
        <f>D21+D29+D31</f>
        <v>21248883</v>
      </c>
      <c r="E20" s="132">
        <f>E21+E29+E31</f>
        <v>6789820</v>
      </c>
      <c r="F20" s="131">
        <f>F21+F29+F31</f>
        <v>7436000</v>
      </c>
      <c r="G20" s="119">
        <f t="shared" si="2"/>
        <v>109.51689440957198</v>
      </c>
      <c r="H20" s="118">
        <f t="shared" si="1"/>
        <v>7407076.363636363</v>
      </c>
      <c r="I20" s="56"/>
    </row>
    <row r="21" spans="2:9" s="9" customFormat="1" ht="12.75" customHeight="1">
      <c r="B21" s="10" t="s">
        <v>257</v>
      </c>
      <c r="C21" s="7" t="s">
        <v>201</v>
      </c>
      <c r="D21" s="131">
        <f>SUM(D22:D28)</f>
        <v>21089783</v>
      </c>
      <c r="E21" s="132">
        <f>SUM(E22:E28)</f>
        <v>6720206</v>
      </c>
      <c r="F21" s="131">
        <f>SUM(F22:F28)</f>
        <v>7356000</v>
      </c>
      <c r="G21" s="119">
        <f t="shared" si="2"/>
        <v>109.46093021553209</v>
      </c>
      <c r="H21" s="118">
        <f t="shared" si="1"/>
        <v>7331133.818181818</v>
      </c>
      <c r="I21" s="56"/>
    </row>
    <row r="22" spans="2:9" ht="13.5">
      <c r="B22" s="11" t="s">
        <v>202</v>
      </c>
      <c r="C22" s="8" t="s">
        <v>203</v>
      </c>
      <c r="D22" s="133">
        <v>1659250</v>
      </c>
      <c r="E22" s="134">
        <v>1065962</v>
      </c>
      <c r="F22" s="133">
        <v>1200000</v>
      </c>
      <c r="G22" s="120">
        <f t="shared" si="2"/>
        <v>112.57436944281316</v>
      </c>
      <c r="H22" s="118">
        <f t="shared" si="1"/>
        <v>1162867.6363636365</v>
      </c>
      <c r="I22" s="56"/>
    </row>
    <row r="23" spans="2:9" ht="13.5">
      <c r="B23" s="11" t="s">
        <v>204</v>
      </c>
      <c r="C23" s="8" t="s">
        <v>205</v>
      </c>
      <c r="D23" s="133">
        <v>40150</v>
      </c>
      <c r="E23" s="134">
        <v>14298</v>
      </c>
      <c r="F23" s="133">
        <v>16000</v>
      </c>
      <c r="G23" s="120">
        <f t="shared" si="2"/>
        <v>111.90376276402294</v>
      </c>
      <c r="H23" s="118">
        <f t="shared" si="1"/>
        <v>15597.81818181818</v>
      </c>
      <c r="I23" s="56"/>
    </row>
    <row r="24" spans="2:9" ht="13.5" hidden="1">
      <c r="B24" s="11" t="s">
        <v>206</v>
      </c>
      <c r="C24" s="8" t="s">
        <v>207</v>
      </c>
      <c r="D24" s="133"/>
      <c r="E24" s="134"/>
      <c r="F24" s="133"/>
      <c r="G24" s="120" t="e">
        <f t="shared" si="2"/>
        <v>#DIV/0!</v>
      </c>
      <c r="H24" s="118">
        <f t="shared" si="1"/>
        <v>0</v>
      </c>
      <c r="I24" s="56"/>
    </row>
    <row r="25" spans="2:9" ht="25.5" customHeight="1">
      <c r="B25" s="11" t="s">
        <v>208</v>
      </c>
      <c r="C25" s="8" t="s">
        <v>209</v>
      </c>
      <c r="D25" s="133">
        <v>9228590</v>
      </c>
      <c r="E25" s="134">
        <v>3907901</v>
      </c>
      <c r="F25" s="133">
        <v>4200000</v>
      </c>
      <c r="G25" s="120">
        <f t="shared" si="2"/>
        <v>107.47457522593331</v>
      </c>
      <c r="H25" s="118">
        <f t="shared" si="1"/>
        <v>4263164.7272727275</v>
      </c>
      <c r="I25" s="56"/>
    </row>
    <row r="26" spans="2:9" ht="24.75" customHeight="1">
      <c r="B26" s="11" t="s">
        <v>210</v>
      </c>
      <c r="C26" s="8" t="s">
        <v>211</v>
      </c>
      <c r="D26" s="133">
        <v>216550</v>
      </c>
      <c r="E26" s="134">
        <v>69315</v>
      </c>
      <c r="F26" s="133">
        <v>80000</v>
      </c>
      <c r="G26" s="120">
        <f t="shared" si="2"/>
        <v>115.41513380942077</v>
      </c>
      <c r="H26" s="118">
        <f t="shared" si="1"/>
        <v>75616.36363636363</v>
      </c>
      <c r="I26" s="56"/>
    </row>
    <row r="27" spans="2:9" ht="26.25" customHeight="1">
      <c r="B27" s="11" t="s">
        <v>212</v>
      </c>
      <c r="C27" s="8" t="s">
        <v>213</v>
      </c>
      <c r="D27" s="133">
        <v>93751</v>
      </c>
      <c r="E27" s="134">
        <v>51035</v>
      </c>
      <c r="F27" s="133">
        <v>60000</v>
      </c>
      <c r="G27" s="120">
        <f t="shared" si="2"/>
        <v>117.5663760164593</v>
      </c>
      <c r="H27" s="118">
        <f t="shared" si="1"/>
        <v>55674.545454545456</v>
      </c>
      <c r="I27" s="56"/>
    </row>
    <row r="28" spans="2:11" ht="13.5">
      <c r="B28" s="11" t="s">
        <v>214</v>
      </c>
      <c r="C28" s="8" t="s">
        <v>215</v>
      </c>
      <c r="D28" s="133">
        <v>9851492</v>
      </c>
      <c r="E28" s="134">
        <v>1611695</v>
      </c>
      <c r="F28" s="133">
        <v>1800000</v>
      </c>
      <c r="G28" s="120">
        <f t="shared" si="2"/>
        <v>111.68366223137754</v>
      </c>
      <c r="H28" s="118">
        <f t="shared" si="1"/>
        <v>1758212.727272727</v>
      </c>
      <c r="I28" s="56"/>
      <c r="K28" s="167"/>
    </row>
    <row r="29" spans="2:9" ht="13.5" hidden="1">
      <c r="B29" s="15" t="s">
        <v>337</v>
      </c>
      <c r="C29" s="16" t="s">
        <v>336</v>
      </c>
      <c r="D29" s="135">
        <f>D30</f>
        <v>0</v>
      </c>
      <c r="E29" s="136">
        <f>E30</f>
        <v>0</v>
      </c>
      <c r="F29" s="135">
        <f>F30</f>
        <v>0</v>
      </c>
      <c r="G29" s="119" t="e">
        <f t="shared" si="2"/>
        <v>#DIV/0!</v>
      </c>
      <c r="H29" s="118">
        <f t="shared" si="1"/>
        <v>0</v>
      </c>
      <c r="I29" s="56"/>
    </row>
    <row r="30" spans="2:9" ht="13.5" hidden="1">
      <c r="B30" s="11" t="s">
        <v>338</v>
      </c>
      <c r="C30" s="8" t="s">
        <v>339</v>
      </c>
      <c r="D30" s="133"/>
      <c r="E30" s="134"/>
      <c r="F30" s="133"/>
      <c r="G30" s="120" t="e">
        <f t="shared" si="2"/>
        <v>#DIV/0!</v>
      </c>
      <c r="H30" s="118">
        <f t="shared" si="1"/>
        <v>0</v>
      </c>
      <c r="I30" s="56"/>
    </row>
    <row r="31" spans="2:9" s="12" customFormat="1" ht="13.5">
      <c r="B31" s="10" t="s">
        <v>258</v>
      </c>
      <c r="C31" s="7" t="s">
        <v>216</v>
      </c>
      <c r="D31" s="131">
        <f>D32</f>
        <v>159100</v>
      </c>
      <c r="E31" s="132">
        <f>E32</f>
        <v>69614</v>
      </c>
      <c r="F31" s="131">
        <f>F32</f>
        <v>80000</v>
      </c>
      <c r="G31" s="120">
        <f t="shared" si="2"/>
        <v>114.91941276180077</v>
      </c>
      <c r="H31" s="118">
        <f t="shared" si="1"/>
        <v>75942.54545454546</v>
      </c>
      <c r="I31" s="56"/>
    </row>
    <row r="32" spans="2:9" ht="13.5">
      <c r="B32" s="11" t="s">
        <v>217</v>
      </c>
      <c r="C32" s="8" t="s">
        <v>218</v>
      </c>
      <c r="D32" s="133">
        <v>159100</v>
      </c>
      <c r="E32" s="134">
        <v>69614</v>
      </c>
      <c r="F32" s="133">
        <v>80000</v>
      </c>
      <c r="G32" s="120">
        <f t="shared" si="2"/>
        <v>114.91941276180077</v>
      </c>
      <c r="H32" s="118">
        <f t="shared" si="1"/>
        <v>75942.54545454546</v>
      </c>
      <c r="I32" s="56"/>
    </row>
    <row r="33" spans="2:9" s="12" customFormat="1" ht="12.75" customHeight="1">
      <c r="B33" s="10" t="s">
        <v>259</v>
      </c>
      <c r="C33" s="7" t="s">
        <v>219</v>
      </c>
      <c r="D33" s="131">
        <f>D34+D35+D36+D37+D38</f>
        <v>334234</v>
      </c>
      <c r="E33" s="132">
        <f>E34+E35+E36+E37</f>
        <v>245636</v>
      </c>
      <c r="F33" s="131">
        <f>F35+F36+F37+F34</f>
        <v>285141</v>
      </c>
      <c r="G33" s="119">
        <f t="shared" si="2"/>
        <v>116.08274031493755</v>
      </c>
      <c r="H33" s="118">
        <f t="shared" si="1"/>
        <v>267966.54545454547</v>
      </c>
      <c r="I33" s="56"/>
    </row>
    <row r="34" spans="2:11" ht="13.5">
      <c r="B34" s="11" t="s">
        <v>220</v>
      </c>
      <c r="C34" s="8" t="s">
        <v>221</v>
      </c>
      <c r="D34" s="133"/>
      <c r="E34" s="134">
        <v>140445</v>
      </c>
      <c r="F34" s="133">
        <v>180000</v>
      </c>
      <c r="G34" s="120"/>
      <c r="H34" s="118">
        <f t="shared" si="1"/>
        <v>153212.72727272726</v>
      </c>
      <c r="I34" s="56"/>
      <c r="K34" s="167"/>
    </row>
    <row r="35" spans="2:9" ht="26.25">
      <c r="B35" s="11" t="s">
        <v>229</v>
      </c>
      <c r="C35" s="8" t="s">
        <v>230</v>
      </c>
      <c r="D35" s="133">
        <v>-1010000</v>
      </c>
      <c r="E35" s="134">
        <v>-232959</v>
      </c>
      <c r="F35" s="133">
        <v>-400000</v>
      </c>
      <c r="G35" s="120">
        <f t="shared" si="2"/>
        <v>171.70403375701304</v>
      </c>
      <c r="H35" s="118">
        <f t="shared" si="1"/>
        <v>-254137.09090909088</v>
      </c>
      <c r="I35" s="56"/>
    </row>
    <row r="36" spans="2:9" ht="13.5">
      <c r="B36" s="11" t="s">
        <v>231</v>
      </c>
      <c r="C36" s="8" t="s">
        <v>232</v>
      </c>
      <c r="D36" s="133">
        <v>1010000</v>
      </c>
      <c r="E36" s="134">
        <v>232959</v>
      </c>
      <c r="F36" s="133">
        <v>400000</v>
      </c>
      <c r="G36" s="120">
        <f t="shared" si="2"/>
        <v>171.70403375701304</v>
      </c>
      <c r="H36" s="118">
        <f t="shared" si="1"/>
        <v>254137.09090909088</v>
      </c>
      <c r="I36" s="56"/>
    </row>
    <row r="37" spans="2:9" ht="13.5">
      <c r="B37" s="11" t="s">
        <v>222</v>
      </c>
      <c r="C37" s="8" t="s">
        <v>223</v>
      </c>
      <c r="D37" s="133">
        <v>334234</v>
      </c>
      <c r="E37" s="134">
        <v>105191</v>
      </c>
      <c r="F37" s="133">
        <v>105141</v>
      </c>
      <c r="G37" s="120">
        <f t="shared" si="2"/>
        <v>99.95246741641395</v>
      </c>
      <c r="H37" s="118">
        <f t="shared" si="1"/>
        <v>114753.81818181818</v>
      </c>
      <c r="I37" s="56"/>
    </row>
    <row r="38" spans="2:9" ht="13.5">
      <c r="B38" s="10" t="s">
        <v>260</v>
      </c>
      <c r="C38" s="7" t="s">
        <v>224</v>
      </c>
      <c r="D38" s="131">
        <v>0</v>
      </c>
      <c r="E38" s="132">
        <v>0</v>
      </c>
      <c r="F38" s="131">
        <f>F39+F42+F48+F50+F52</f>
        <v>926004</v>
      </c>
      <c r="G38" s="120"/>
      <c r="H38" s="118">
        <f t="shared" si="1"/>
        <v>0</v>
      </c>
      <c r="I38" s="56"/>
    </row>
    <row r="39" spans="2:9" s="12" customFormat="1" ht="13.5">
      <c r="B39" s="10" t="s">
        <v>261</v>
      </c>
      <c r="C39" s="7" t="s">
        <v>225</v>
      </c>
      <c r="D39" s="131">
        <f>D40</f>
        <v>0</v>
      </c>
      <c r="E39" s="132">
        <f>E40</f>
        <v>10</v>
      </c>
      <c r="F39" s="131">
        <f>F40+F41</f>
        <v>10</v>
      </c>
      <c r="G39" s="120"/>
      <c r="H39" s="118">
        <f t="shared" si="1"/>
        <v>10.909090909090908</v>
      </c>
      <c r="I39" s="56"/>
    </row>
    <row r="40" spans="2:9" ht="12.75" customHeight="1">
      <c r="B40" s="11" t="s">
        <v>226</v>
      </c>
      <c r="C40" s="8" t="s">
        <v>227</v>
      </c>
      <c r="D40" s="133">
        <v>0</v>
      </c>
      <c r="E40" s="134">
        <v>10</v>
      </c>
      <c r="F40" s="133">
        <v>10</v>
      </c>
      <c r="G40" s="120"/>
      <c r="H40" s="118">
        <f t="shared" si="1"/>
        <v>10.909090909090908</v>
      </c>
      <c r="I40" s="56"/>
    </row>
    <row r="41" spans="2:9" ht="12.75" customHeight="1" hidden="1">
      <c r="B41" s="11" t="s">
        <v>384</v>
      </c>
      <c r="C41" s="8" t="s">
        <v>385</v>
      </c>
      <c r="D41" s="133"/>
      <c r="E41" s="134"/>
      <c r="F41" s="133"/>
      <c r="G41" s="120"/>
      <c r="H41" s="118">
        <f t="shared" si="1"/>
        <v>0</v>
      </c>
      <c r="I41" s="56"/>
    </row>
    <row r="42" spans="2:9" ht="12.75" customHeight="1" hidden="1">
      <c r="B42" s="10" t="s">
        <v>349</v>
      </c>
      <c r="C42" s="7" t="s">
        <v>348</v>
      </c>
      <c r="D42" s="131"/>
      <c r="E42" s="132"/>
      <c r="F42" s="131">
        <f>F43</f>
        <v>0</v>
      </c>
      <c r="G42" s="120"/>
      <c r="H42" s="118">
        <f t="shared" si="1"/>
        <v>0</v>
      </c>
      <c r="I42" s="56"/>
    </row>
    <row r="43" spans="2:9" ht="25.5" customHeight="1" hidden="1">
      <c r="B43" s="11" t="s">
        <v>422</v>
      </c>
      <c r="C43" s="8" t="s">
        <v>423</v>
      </c>
      <c r="D43" s="133"/>
      <c r="E43" s="134"/>
      <c r="F43" s="133"/>
      <c r="G43" s="120"/>
      <c r="H43" s="118">
        <f t="shared" si="1"/>
        <v>0</v>
      </c>
      <c r="I43" s="56"/>
    </row>
    <row r="44" spans="2:9" ht="25.5" customHeight="1" hidden="1">
      <c r="B44" s="11" t="s">
        <v>425</v>
      </c>
      <c r="C44" s="8" t="s">
        <v>424</v>
      </c>
      <c r="D44" s="133"/>
      <c r="E44" s="134"/>
      <c r="F44" s="133"/>
      <c r="G44" s="120"/>
      <c r="H44" s="118">
        <f t="shared" si="1"/>
        <v>0</v>
      </c>
      <c r="I44" s="56"/>
    </row>
    <row r="45" spans="2:9" ht="25.5" customHeight="1" hidden="1">
      <c r="B45" s="11" t="s">
        <v>427</v>
      </c>
      <c r="C45" s="8" t="s">
        <v>428</v>
      </c>
      <c r="D45" s="133"/>
      <c r="E45" s="134"/>
      <c r="F45" s="133"/>
      <c r="G45" s="120"/>
      <c r="H45" s="118">
        <f t="shared" si="1"/>
        <v>0</v>
      </c>
      <c r="I45" s="56"/>
    </row>
    <row r="46" spans="2:9" ht="25.5" customHeight="1" hidden="1">
      <c r="B46" s="10" t="s">
        <v>475</v>
      </c>
      <c r="C46" s="7" t="s">
        <v>332</v>
      </c>
      <c r="D46" s="131"/>
      <c r="E46" s="132">
        <f>E47</f>
        <v>0</v>
      </c>
      <c r="F46" s="133"/>
      <c r="G46" s="120"/>
      <c r="H46" s="118">
        <f t="shared" si="1"/>
        <v>0</v>
      </c>
      <c r="I46" s="56"/>
    </row>
    <row r="47" spans="2:9" ht="25.5" customHeight="1" hidden="1">
      <c r="B47" s="11" t="s">
        <v>422</v>
      </c>
      <c r="C47" s="8" t="s">
        <v>471</v>
      </c>
      <c r="D47" s="133"/>
      <c r="E47" s="134"/>
      <c r="F47" s="133"/>
      <c r="G47" s="120"/>
      <c r="H47" s="118">
        <f t="shared" si="1"/>
        <v>0</v>
      </c>
      <c r="I47" s="56"/>
    </row>
    <row r="48" spans="2:9" ht="13.5">
      <c r="B48" s="10" t="s">
        <v>343</v>
      </c>
      <c r="C48" s="7" t="s">
        <v>228</v>
      </c>
      <c r="D48" s="131">
        <f>D49</f>
        <v>0</v>
      </c>
      <c r="E48" s="132">
        <f>E49</f>
        <v>894318</v>
      </c>
      <c r="F48" s="131">
        <f>F49</f>
        <v>894318</v>
      </c>
      <c r="G48" s="120"/>
      <c r="H48" s="118">
        <f t="shared" si="1"/>
        <v>975619.6363636365</v>
      </c>
      <c r="I48" s="56"/>
    </row>
    <row r="49" spans="2:11" ht="26.25">
      <c r="B49" s="11" t="s">
        <v>345</v>
      </c>
      <c r="C49" s="8" t="s">
        <v>344</v>
      </c>
      <c r="D49" s="133">
        <v>0</v>
      </c>
      <c r="E49" s="134">
        <v>894318</v>
      </c>
      <c r="F49" s="133">
        <v>894318</v>
      </c>
      <c r="G49" s="120"/>
      <c r="H49" s="118">
        <f t="shared" si="1"/>
        <v>975619.6363636365</v>
      </c>
      <c r="I49" s="56"/>
      <c r="K49" s="167"/>
    </row>
    <row r="50" spans="2:9" s="12" customFormat="1" ht="12.75" customHeight="1">
      <c r="B50" s="10" t="s">
        <v>346</v>
      </c>
      <c r="C50" s="7" t="s">
        <v>347</v>
      </c>
      <c r="D50" s="131">
        <f>D51+D55</f>
        <v>65000</v>
      </c>
      <c r="E50" s="132">
        <f>E51</f>
        <v>31676</v>
      </c>
      <c r="F50" s="131">
        <f>F51+F55</f>
        <v>31676</v>
      </c>
      <c r="G50" s="120"/>
      <c r="H50" s="118">
        <f t="shared" si="1"/>
        <v>34555.63636363636</v>
      </c>
      <c r="I50" s="56"/>
    </row>
    <row r="51" spans="2:9" ht="39">
      <c r="B51" s="11" t="s">
        <v>439</v>
      </c>
      <c r="C51" s="8" t="s">
        <v>436</v>
      </c>
      <c r="D51" s="133">
        <v>65000</v>
      </c>
      <c r="E51" s="134">
        <v>31676</v>
      </c>
      <c r="F51" s="133">
        <v>31676</v>
      </c>
      <c r="G51" s="120"/>
      <c r="H51" s="118">
        <f t="shared" si="1"/>
        <v>34555.63636363636</v>
      </c>
      <c r="I51" s="56"/>
    </row>
    <row r="52" spans="2:9" ht="13.5" hidden="1">
      <c r="B52" s="17" t="s">
        <v>350</v>
      </c>
      <c r="C52" s="18">
        <v>4310</v>
      </c>
      <c r="D52" s="137">
        <f>D54</f>
        <v>0</v>
      </c>
      <c r="E52" s="138"/>
      <c r="F52" s="137"/>
      <c r="G52" s="120" t="e">
        <f t="shared" si="2"/>
        <v>#DIV/0!</v>
      </c>
      <c r="H52" s="118">
        <f t="shared" si="1"/>
        <v>0</v>
      </c>
      <c r="I52" s="56"/>
    </row>
    <row r="53" spans="2:9" ht="13.5" hidden="1">
      <c r="B53" s="17"/>
      <c r="C53" s="18"/>
      <c r="D53" s="137"/>
      <c r="E53" s="138"/>
      <c r="F53" s="137"/>
      <c r="G53" s="120" t="e">
        <f t="shared" si="2"/>
        <v>#DIV/0!</v>
      </c>
      <c r="H53" s="118">
        <f t="shared" si="1"/>
        <v>0</v>
      </c>
      <c r="I53" s="56"/>
    </row>
    <row r="54" spans="2:9" ht="26.25" hidden="1">
      <c r="B54" s="32" t="s">
        <v>413</v>
      </c>
      <c r="C54" s="33">
        <v>431019</v>
      </c>
      <c r="D54" s="139"/>
      <c r="E54" s="140"/>
      <c r="F54" s="139"/>
      <c r="G54" s="120" t="e">
        <f t="shared" si="2"/>
        <v>#DIV/0!</v>
      </c>
      <c r="H54" s="118">
        <f t="shared" si="1"/>
        <v>0</v>
      </c>
      <c r="I54" s="56"/>
    </row>
    <row r="55" spans="2:9" ht="26.25" hidden="1">
      <c r="B55" s="32" t="s">
        <v>506</v>
      </c>
      <c r="C55" s="33">
        <v>428100</v>
      </c>
      <c r="D55" s="139">
        <v>0</v>
      </c>
      <c r="E55" s="140"/>
      <c r="F55" s="139"/>
      <c r="G55" s="120"/>
      <c r="H55" s="118"/>
      <c r="I55" s="56"/>
    </row>
    <row r="56" spans="2:9" ht="13.5">
      <c r="B56" s="157" t="s">
        <v>350</v>
      </c>
      <c r="C56" s="122">
        <v>4310</v>
      </c>
      <c r="D56" s="158">
        <f>D57+D58</f>
        <v>8263125</v>
      </c>
      <c r="E56" s="158">
        <f>E57+E58</f>
        <v>7963125</v>
      </c>
      <c r="F56" s="158">
        <f>F57+F58</f>
        <v>8263125</v>
      </c>
      <c r="G56" s="119">
        <f t="shared" si="2"/>
        <v>103.76736519896397</v>
      </c>
      <c r="H56" s="118">
        <f t="shared" si="1"/>
        <v>8687045.454545455</v>
      </c>
      <c r="I56" s="56"/>
    </row>
    <row r="57" spans="2:9" ht="13.5">
      <c r="B57" s="32" t="s">
        <v>474</v>
      </c>
      <c r="C57" s="33">
        <v>431009</v>
      </c>
      <c r="D57" s="139">
        <v>8263125</v>
      </c>
      <c r="E57" s="140">
        <v>7963125</v>
      </c>
      <c r="F57" s="139">
        <v>8263125</v>
      </c>
      <c r="G57" s="120">
        <f t="shared" si="2"/>
        <v>103.76736519896397</v>
      </c>
      <c r="H57" s="118">
        <f t="shared" si="1"/>
        <v>8687045.454545455</v>
      </c>
      <c r="I57" s="56"/>
    </row>
    <row r="58" spans="2:9" ht="26.25" hidden="1">
      <c r="B58" s="32" t="s">
        <v>413</v>
      </c>
      <c r="C58" s="33">
        <v>431019</v>
      </c>
      <c r="D58" s="139">
        <v>0</v>
      </c>
      <c r="E58" s="140"/>
      <c r="F58" s="139"/>
      <c r="G58" s="120"/>
      <c r="H58" s="118"/>
      <c r="I58" s="56"/>
    </row>
    <row r="59" spans="2:9" ht="13.5">
      <c r="B59" s="20" t="s">
        <v>233</v>
      </c>
      <c r="C59" s="21" t="s">
        <v>234</v>
      </c>
      <c r="D59" s="141">
        <f>D60+D65</f>
        <v>31843631</v>
      </c>
      <c r="E59" s="141">
        <f>E60+E65+E67</f>
        <v>11963770</v>
      </c>
      <c r="F59" s="141">
        <f>F60+F65+F68+F67</f>
        <v>14727760</v>
      </c>
      <c r="G59" s="119">
        <f t="shared" si="2"/>
        <v>123.10300181297367</v>
      </c>
      <c r="H59" s="118">
        <f t="shared" si="1"/>
        <v>13051385.454545455</v>
      </c>
      <c r="I59" s="56"/>
    </row>
    <row r="60" spans="2:9" ht="13.5">
      <c r="B60" s="6" t="s">
        <v>265</v>
      </c>
      <c r="C60" s="8" t="s">
        <v>143</v>
      </c>
      <c r="D60" s="142">
        <f>D61+D62+D63+D64</f>
        <v>30833631</v>
      </c>
      <c r="E60" s="143">
        <f>E61+E62+E63+E64+E100</f>
        <v>11780784</v>
      </c>
      <c r="F60" s="142">
        <f>F61+F62+F63+F64</f>
        <v>14350900</v>
      </c>
      <c r="G60" s="120">
        <f t="shared" si="2"/>
        <v>121.81617114786249</v>
      </c>
      <c r="H60" s="118">
        <f t="shared" si="1"/>
        <v>12851764.363636363</v>
      </c>
      <c r="I60" s="56"/>
    </row>
    <row r="61" spans="2:9" ht="13.5">
      <c r="B61" s="6" t="s">
        <v>144</v>
      </c>
      <c r="C61" s="8" t="s">
        <v>145</v>
      </c>
      <c r="D61" s="142">
        <f>D71+D80+D95</f>
        <v>3391843</v>
      </c>
      <c r="E61" s="143">
        <f>E71+E80+E95</f>
        <v>2018411</v>
      </c>
      <c r="F61" s="142">
        <f>F71+F80+F95</f>
        <v>2700000</v>
      </c>
      <c r="G61" s="120">
        <f t="shared" si="2"/>
        <v>133.76859321515786</v>
      </c>
      <c r="H61" s="118">
        <f t="shared" si="1"/>
        <v>2201902.909090909</v>
      </c>
      <c r="I61" s="56"/>
    </row>
    <row r="62" spans="2:9" ht="14.25" customHeight="1">
      <c r="B62" s="6" t="s">
        <v>146</v>
      </c>
      <c r="C62" s="8" t="s">
        <v>147</v>
      </c>
      <c r="D62" s="142">
        <f>D72+D81+D88+D96+D101</f>
        <v>27438683</v>
      </c>
      <c r="E62" s="143">
        <f>E72+E81+E88+E96</f>
        <v>9656634</v>
      </c>
      <c r="F62" s="142">
        <f>F72+F81+F88+F96+F101</f>
        <v>11650000</v>
      </c>
      <c r="G62" s="120">
        <f t="shared" si="2"/>
        <v>120.64245160373687</v>
      </c>
      <c r="H62" s="118">
        <f t="shared" si="1"/>
        <v>10534509.818181818</v>
      </c>
      <c r="I62" s="56"/>
    </row>
    <row r="63" spans="2:9" ht="13.5" hidden="1">
      <c r="B63" s="6" t="s">
        <v>156</v>
      </c>
      <c r="C63" s="8" t="s">
        <v>157</v>
      </c>
      <c r="D63" s="142">
        <f aca="true" t="shared" si="3" ref="D63:F64">D73</f>
        <v>0</v>
      </c>
      <c r="E63" s="143">
        <f t="shared" si="3"/>
        <v>0</v>
      </c>
      <c r="F63" s="142">
        <f t="shared" si="3"/>
        <v>0</v>
      </c>
      <c r="G63" s="120" t="e">
        <f t="shared" si="2"/>
        <v>#DIV/0!</v>
      </c>
      <c r="H63" s="118">
        <f t="shared" si="1"/>
        <v>0</v>
      </c>
      <c r="I63" s="56"/>
    </row>
    <row r="64" spans="2:9" ht="13.5">
      <c r="B64" s="6" t="s">
        <v>340</v>
      </c>
      <c r="C64" s="8" t="s">
        <v>341</v>
      </c>
      <c r="D64" s="142">
        <f t="shared" si="3"/>
        <v>3105</v>
      </c>
      <c r="E64" s="143">
        <f t="shared" si="3"/>
        <v>900</v>
      </c>
      <c r="F64" s="142">
        <f t="shared" si="3"/>
        <v>900</v>
      </c>
      <c r="G64" s="120">
        <f t="shared" si="2"/>
        <v>100</v>
      </c>
      <c r="H64" s="118">
        <f t="shared" si="1"/>
        <v>981.8181818181818</v>
      </c>
      <c r="I64" s="56"/>
    </row>
    <row r="65" spans="2:9" ht="13.5">
      <c r="B65" s="6" t="s">
        <v>262</v>
      </c>
      <c r="C65" s="8" t="s">
        <v>159</v>
      </c>
      <c r="D65" s="142">
        <f>D66</f>
        <v>1010000</v>
      </c>
      <c r="E65" s="143">
        <f>E66</f>
        <v>232959</v>
      </c>
      <c r="F65" s="142">
        <f>F66</f>
        <v>400000</v>
      </c>
      <c r="G65" s="120">
        <f t="shared" si="2"/>
        <v>171.70403375701304</v>
      </c>
      <c r="H65" s="118">
        <f t="shared" si="1"/>
        <v>254137.09090909088</v>
      </c>
      <c r="I65" s="56"/>
    </row>
    <row r="66" spans="2:9" ht="13.5">
      <c r="B66" s="6" t="s">
        <v>395</v>
      </c>
      <c r="C66" s="8" t="s">
        <v>160</v>
      </c>
      <c r="D66" s="142">
        <f>D76+D83+D90+D98+D92</f>
        <v>1010000</v>
      </c>
      <c r="E66" s="143">
        <f>E76+E83+E90+E98+E92</f>
        <v>232959</v>
      </c>
      <c r="F66" s="142">
        <f>F76+F83+F91+F98</f>
        <v>400000</v>
      </c>
      <c r="G66" s="120">
        <f t="shared" si="2"/>
        <v>171.70403375701304</v>
      </c>
      <c r="H66" s="118">
        <f t="shared" si="1"/>
        <v>254137.09090909088</v>
      </c>
      <c r="I66" s="56"/>
    </row>
    <row r="67" spans="2:9" ht="25.5" customHeight="1">
      <c r="B67" s="79" t="s">
        <v>421</v>
      </c>
      <c r="C67" s="8" t="s">
        <v>362</v>
      </c>
      <c r="D67" s="142">
        <f>D77+D84</f>
        <v>0</v>
      </c>
      <c r="E67" s="142">
        <f>E77+E84</f>
        <v>-49973</v>
      </c>
      <c r="F67" s="142">
        <f>F77+F84</f>
        <v>-23140</v>
      </c>
      <c r="G67" s="120">
        <f t="shared" si="2"/>
        <v>46.30500470253937</v>
      </c>
      <c r="H67" s="118">
        <f t="shared" si="1"/>
        <v>-54516</v>
      </c>
      <c r="I67" s="56"/>
    </row>
    <row r="68" spans="2:9" ht="30" customHeight="1" hidden="1">
      <c r="B68" s="31" t="s">
        <v>421</v>
      </c>
      <c r="C68" s="8" t="s">
        <v>362</v>
      </c>
      <c r="D68" s="142"/>
      <c r="E68" s="143"/>
      <c r="F68" s="142">
        <f>F85</f>
        <v>0</v>
      </c>
      <c r="G68" s="120" t="e">
        <f t="shared" si="2"/>
        <v>#DIV/0!</v>
      </c>
      <c r="H68" s="118">
        <f t="shared" si="1"/>
        <v>0</v>
      </c>
      <c r="I68" s="56"/>
    </row>
    <row r="69" spans="2:9" ht="30" customHeight="1">
      <c r="B69" s="5" t="s">
        <v>235</v>
      </c>
      <c r="C69" s="7" t="s">
        <v>236</v>
      </c>
      <c r="D69" s="144">
        <f>D70+D75</f>
        <v>15088398</v>
      </c>
      <c r="E69" s="145">
        <f>E70+E75</f>
        <v>5722815</v>
      </c>
      <c r="F69" s="144">
        <f>F70+F75+F77</f>
        <v>6700900</v>
      </c>
      <c r="G69" s="121">
        <f t="shared" si="2"/>
        <v>117.09097708033546</v>
      </c>
      <c r="H69" s="118">
        <f t="shared" si="1"/>
        <v>6243070.909090909</v>
      </c>
      <c r="I69" s="56"/>
    </row>
    <row r="70" spans="2:9" ht="13.5">
      <c r="B70" s="6" t="s">
        <v>266</v>
      </c>
      <c r="C70" s="8" t="s">
        <v>143</v>
      </c>
      <c r="D70" s="142">
        <f>D71+D72+D73+D74</f>
        <v>14938398</v>
      </c>
      <c r="E70" s="143">
        <f>E71+E72+E73+E74</f>
        <v>5722815</v>
      </c>
      <c r="F70" s="142">
        <f>F71+F72+F73+F74</f>
        <v>6700900</v>
      </c>
      <c r="G70" s="120">
        <f t="shared" si="2"/>
        <v>117.09097708033546</v>
      </c>
      <c r="H70" s="118">
        <f t="shared" si="1"/>
        <v>6243070.909090909</v>
      </c>
      <c r="I70" s="56"/>
    </row>
    <row r="71" spans="2:9" ht="13.5">
      <c r="B71" s="6" t="s">
        <v>144</v>
      </c>
      <c r="C71" s="8" t="s">
        <v>145</v>
      </c>
      <c r="D71" s="142">
        <v>1330660</v>
      </c>
      <c r="E71" s="143">
        <v>911711</v>
      </c>
      <c r="F71" s="142">
        <v>1200000</v>
      </c>
      <c r="G71" s="120">
        <f t="shared" si="2"/>
        <v>131.6206561070339</v>
      </c>
      <c r="H71" s="118">
        <f t="shared" si="1"/>
        <v>994593.8181818181</v>
      </c>
      <c r="I71" s="56"/>
    </row>
    <row r="72" spans="2:9" ht="13.5">
      <c r="B72" s="6" t="s">
        <v>146</v>
      </c>
      <c r="C72" s="8" t="s">
        <v>147</v>
      </c>
      <c r="D72" s="142">
        <v>13604633</v>
      </c>
      <c r="E72" s="143">
        <v>4810204</v>
      </c>
      <c r="F72" s="142">
        <v>5500000</v>
      </c>
      <c r="G72" s="120">
        <f t="shared" si="2"/>
        <v>114.34026498668248</v>
      </c>
      <c r="H72" s="118">
        <f t="shared" si="1"/>
        <v>5247495.2727272725</v>
      </c>
      <c r="I72" s="56"/>
    </row>
    <row r="73" spans="2:9" ht="13.5" hidden="1">
      <c r="B73" s="6" t="s">
        <v>156</v>
      </c>
      <c r="C73" s="8" t="s">
        <v>157</v>
      </c>
      <c r="D73" s="142"/>
      <c r="E73" s="143"/>
      <c r="F73" s="142"/>
      <c r="G73" s="120" t="e">
        <f t="shared" si="2"/>
        <v>#DIV/0!</v>
      </c>
      <c r="H73" s="118">
        <f t="shared" si="1"/>
        <v>0</v>
      </c>
      <c r="I73" s="56"/>
    </row>
    <row r="74" spans="2:9" ht="13.5">
      <c r="B74" s="6" t="s">
        <v>340</v>
      </c>
      <c r="C74" s="8" t="s">
        <v>341</v>
      </c>
      <c r="D74" s="142">
        <v>3105</v>
      </c>
      <c r="E74" s="143">
        <v>900</v>
      </c>
      <c r="F74" s="146">
        <v>900</v>
      </c>
      <c r="G74" s="120">
        <f t="shared" si="2"/>
        <v>100</v>
      </c>
      <c r="H74" s="118">
        <f t="shared" si="1"/>
        <v>981.8181818181818</v>
      </c>
      <c r="I74" s="56"/>
    </row>
    <row r="75" spans="2:9" ht="13.5">
      <c r="B75" s="6" t="s">
        <v>263</v>
      </c>
      <c r="C75" s="8" t="s">
        <v>159</v>
      </c>
      <c r="D75" s="142">
        <f>D76</f>
        <v>150000</v>
      </c>
      <c r="E75" s="143">
        <f>E76</f>
        <v>0</v>
      </c>
      <c r="F75" s="142">
        <f>F76</f>
        <v>0</v>
      </c>
      <c r="G75" s="120" t="e">
        <f t="shared" si="2"/>
        <v>#DIV/0!</v>
      </c>
      <c r="H75" s="118">
        <f t="shared" si="1"/>
        <v>0</v>
      </c>
      <c r="I75" s="56"/>
    </row>
    <row r="76" spans="2:9" ht="13.5">
      <c r="B76" s="6" t="s">
        <v>396</v>
      </c>
      <c r="C76" s="8" t="s">
        <v>160</v>
      </c>
      <c r="D76" s="142">
        <v>150000</v>
      </c>
      <c r="E76" s="143"/>
      <c r="F76" s="142">
        <v>0</v>
      </c>
      <c r="G76" s="120" t="e">
        <f t="shared" si="2"/>
        <v>#DIV/0!</v>
      </c>
      <c r="H76" s="118">
        <f t="shared" si="1"/>
        <v>0</v>
      </c>
      <c r="I76" s="56"/>
    </row>
    <row r="77" spans="2:9" ht="13.5" hidden="1">
      <c r="B77" s="6"/>
      <c r="C77" s="8" t="s">
        <v>362</v>
      </c>
      <c r="D77" s="142">
        <v>0</v>
      </c>
      <c r="E77" s="143"/>
      <c r="F77" s="142"/>
      <c r="G77" s="120" t="e">
        <f t="shared" si="2"/>
        <v>#DIV/0!</v>
      </c>
      <c r="H77" s="118">
        <f t="shared" si="1"/>
        <v>0</v>
      </c>
      <c r="I77" s="56"/>
    </row>
    <row r="78" spans="2:9" ht="13.5">
      <c r="B78" s="5" t="s">
        <v>237</v>
      </c>
      <c r="C78" s="7" t="s">
        <v>238</v>
      </c>
      <c r="D78" s="144">
        <f>D79+D82</f>
        <v>15939845</v>
      </c>
      <c r="E78" s="145">
        <f>E79+E82</f>
        <v>6136116</v>
      </c>
      <c r="F78" s="144">
        <f>F79+F85+F83+F84</f>
        <v>7876860</v>
      </c>
      <c r="G78" s="119">
        <f t="shared" si="2"/>
        <v>128.36882483968685</v>
      </c>
      <c r="H78" s="118">
        <f t="shared" si="1"/>
        <v>6693944.7272727275</v>
      </c>
      <c r="I78" s="56"/>
    </row>
    <row r="79" spans="2:9" ht="13.5">
      <c r="B79" s="6" t="s">
        <v>267</v>
      </c>
      <c r="C79" s="8" t="s">
        <v>143</v>
      </c>
      <c r="D79" s="142">
        <f>D80+D81</f>
        <v>15079845</v>
      </c>
      <c r="E79" s="143">
        <f>E80+E81+E84</f>
        <v>5903157</v>
      </c>
      <c r="F79" s="142">
        <f>F80+F81</f>
        <v>7500000</v>
      </c>
      <c r="G79" s="120">
        <f t="shared" si="2"/>
        <v>127.050661197051</v>
      </c>
      <c r="H79" s="118">
        <f t="shared" si="1"/>
        <v>6439807.636363637</v>
      </c>
      <c r="I79" s="56"/>
    </row>
    <row r="80" spans="2:9" ht="13.5">
      <c r="B80" s="6" t="s">
        <v>144</v>
      </c>
      <c r="C80" s="8" t="s">
        <v>145</v>
      </c>
      <c r="D80" s="142">
        <v>2061183</v>
      </c>
      <c r="E80" s="143">
        <v>1106700</v>
      </c>
      <c r="F80" s="142">
        <v>1500000</v>
      </c>
      <c r="G80" s="120">
        <f t="shared" si="2"/>
        <v>135.53808620222284</v>
      </c>
      <c r="H80" s="118">
        <f aca="true" t="shared" si="4" ref="H80:H110">E80/11*12</f>
        <v>1207309.0909090908</v>
      </c>
      <c r="I80" s="56"/>
    </row>
    <row r="81" spans="2:9" ht="13.5">
      <c r="B81" s="6" t="s">
        <v>146</v>
      </c>
      <c r="C81" s="8" t="s">
        <v>147</v>
      </c>
      <c r="D81" s="142">
        <v>13018662</v>
      </c>
      <c r="E81" s="143">
        <v>4846430</v>
      </c>
      <c r="F81" s="142">
        <v>6000000</v>
      </c>
      <c r="G81" s="120">
        <f t="shared" si="2"/>
        <v>123.80246903390744</v>
      </c>
      <c r="H81" s="118">
        <f t="shared" si="4"/>
        <v>5287014.545454546</v>
      </c>
      <c r="I81" s="56"/>
    </row>
    <row r="82" spans="2:9" ht="13.5">
      <c r="B82" s="6" t="s">
        <v>251</v>
      </c>
      <c r="C82" s="8" t="s">
        <v>159</v>
      </c>
      <c r="D82" s="142">
        <f>D83</f>
        <v>860000</v>
      </c>
      <c r="E82" s="143">
        <f>E83</f>
        <v>232959</v>
      </c>
      <c r="F82" s="142">
        <f>F83</f>
        <v>400000</v>
      </c>
      <c r="G82" s="120">
        <f t="shared" si="2"/>
        <v>171.70403375701304</v>
      </c>
      <c r="H82" s="118">
        <f t="shared" si="4"/>
        <v>254137.09090909088</v>
      </c>
      <c r="I82" s="56"/>
    </row>
    <row r="83" spans="2:9" ht="13.5">
      <c r="B83" s="6" t="s">
        <v>397</v>
      </c>
      <c r="C83" s="8" t="s">
        <v>160</v>
      </c>
      <c r="D83" s="142">
        <v>860000</v>
      </c>
      <c r="E83" s="143">
        <v>232959</v>
      </c>
      <c r="F83" s="142">
        <v>400000</v>
      </c>
      <c r="G83" s="120">
        <f t="shared" si="2"/>
        <v>171.70403375701304</v>
      </c>
      <c r="H83" s="118">
        <f t="shared" si="4"/>
        <v>254137.09090909088</v>
      </c>
      <c r="I83" s="56"/>
    </row>
    <row r="84" spans="2:9" ht="27.75" customHeight="1">
      <c r="B84" s="79" t="s">
        <v>421</v>
      </c>
      <c r="C84" s="8" t="s">
        <v>362</v>
      </c>
      <c r="D84" s="142"/>
      <c r="E84" s="143">
        <v>-49973</v>
      </c>
      <c r="F84" s="142">
        <v>-23140</v>
      </c>
      <c r="G84" s="120">
        <f t="shared" si="2"/>
        <v>46.30500470253937</v>
      </c>
      <c r="H84" s="118">
        <f t="shared" si="4"/>
        <v>-54516</v>
      </c>
      <c r="I84" s="56"/>
    </row>
    <row r="85" spans="2:9" ht="24.75" customHeight="1" hidden="1">
      <c r="B85" s="31"/>
      <c r="C85" s="8"/>
      <c r="D85" s="142"/>
      <c r="E85" s="143"/>
      <c r="F85" s="142"/>
      <c r="G85" s="120"/>
      <c r="H85" s="118"/>
      <c r="I85" s="56"/>
    </row>
    <row r="86" spans="2:9" ht="13.5" hidden="1">
      <c r="B86" s="5" t="s">
        <v>239</v>
      </c>
      <c r="C86" s="7" t="s">
        <v>240</v>
      </c>
      <c r="D86" s="144">
        <f>D87+D89+D91</f>
        <v>0</v>
      </c>
      <c r="E86" s="145">
        <f>E87+E89+E91</f>
        <v>0</v>
      </c>
      <c r="F86" s="144">
        <f>F87+F89+F91</f>
        <v>0</v>
      </c>
      <c r="G86" s="120" t="e">
        <f aca="true" t="shared" si="5" ref="G86:G108">F86/E86*100</f>
        <v>#DIV/0!</v>
      </c>
      <c r="H86" s="118">
        <f t="shared" si="4"/>
        <v>0</v>
      </c>
      <c r="I86" s="56"/>
    </row>
    <row r="87" spans="2:9" ht="13.5" hidden="1">
      <c r="B87" s="6" t="s">
        <v>268</v>
      </c>
      <c r="C87" s="8" t="s">
        <v>143</v>
      </c>
      <c r="D87" s="142">
        <f>D88</f>
        <v>0</v>
      </c>
      <c r="E87" s="143">
        <f>E88</f>
        <v>0</v>
      </c>
      <c r="F87" s="142">
        <f>F88</f>
        <v>0</v>
      </c>
      <c r="G87" s="120" t="e">
        <f t="shared" si="5"/>
        <v>#DIV/0!</v>
      </c>
      <c r="H87" s="118">
        <f t="shared" si="4"/>
        <v>0</v>
      </c>
      <c r="I87" s="56"/>
    </row>
    <row r="88" spans="2:9" ht="13.5" hidden="1">
      <c r="B88" s="6" t="s">
        <v>146</v>
      </c>
      <c r="C88" s="8" t="s">
        <v>147</v>
      </c>
      <c r="D88" s="142"/>
      <c r="E88" s="143"/>
      <c r="F88" s="142"/>
      <c r="G88" s="120" t="e">
        <f t="shared" si="5"/>
        <v>#DIV/0!</v>
      </c>
      <c r="H88" s="118">
        <f t="shared" si="4"/>
        <v>0</v>
      </c>
      <c r="I88" s="56"/>
    </row>
    <row r="89" spans="2:9" ht="13.5" hidden="1">
      <c r="B89" s="6" t="s">
        <v>263</v>
      </c>
      <c r="C89" s="8" t="s">
        <v>159</v>
      </c>
      <c r="D89" s="142">
        <f>D90</f>
        <v>0</v>
      </c>
      <c r="E89" s="143">
        <f>E90</f>
        <v>0</v>
      </c>
      <c r="F89" s="142"/>
      <c r="G89" s="120" t="e">
        <f t="shared" si="5"/>
        <v>#DIV/0!</v>
      </c>
      <c r="H89" s="118">
        <f t="shared" si="4"/>
        <v>0</v>
      </c>
      <c r="I89" s="56"/>
    </row>
    <row r="90" spans="2:9" ht="13.5" hidden="1">
      <c r="B90" s="6" t="s">
        <v>396</v>
      </c>
      <c r="C90" s="8" t="s">
        <v>160</v>
      </c>
      <c r="D90" s="142"/>
      <c r="E90" s="143"/>
      <c r="F90" s="142"/>
      <c r="G90" s="120" t="e">
        <f t="shared" si="5"/>
        <v>#DIV/0!</v>
      </c>
      <c r="H90" s="118">
        <f t="shared" si="4"/>
        <v>0</v>
      </c>
      <c r="I90" s="56"/>
    </row>
    <row r="91" spans="2:9" ht="13.5" hidden="1">
      <c r="B91" s="6" t="s">
        <v>251</v>
      </c>
      <c r="C91" s="8" t="s">
        <v>159</v>
      </c>
      <c r="D91" s="142">
        <f>D92</f>
        <v>0</v>
      </c>
      <c r="E91" s="143"/>
      <c r="F91" s="142">
        <f>F92</f>
        <v>0</v>
      </c>
      <c r="G91" s="120" t="e">
        <f t="shared" si="5"/>
        <v>#DIV/0!</v>
      </c>
      <c r="H91" s="118">
        <f t="shared" si="4"/>
        <v>0</v>
      </c>
      <c r="I91" s="56"/>
    </row>
    <row r="92" spans="2:9" ht="13.5" hidden="1">
      <c r="B92" s="6" t="s">
        <v>397</v>
      </c>
      <c r="C92" s="8" t="s">
        <v>160</v>
      </c>
      <c r="D92" s="142"/>
      <c r="E92" s="143"/>
      <c r="F92" s="142"/>
      <c r="G92" s="120" t="e">
        <f t="shared" si="5"/>
        <v>#DIV/0!</v>
      </c>
      <c r="H92" s="118">
        <f t="shared" si="4"/>
        <v>0</v>
      </c>
      <c r="I92" s="56"/>
    </row>
    <row r="93" spans="2:9" ht="26.25" hidden="1">
      <c r="B93" s="5" t="s">
        <v>241</v>
      </c>
      <c r="C93" s="7" t="s">
        <v>242</v>
      </c>
      <c r="D93" s="144">
        <f>D94+D97</f>
        <v>0</v>
      </c>
      <c r="E93" s="145">
        <f>E94+E97</f>
        <v>0</v>
      </c>
      <c r="F93" s="144">
        <f>F94+F97</f>
        <v>0</v>
      </c>
      <c r="G93" s="120" t="e">
        <f t="shared" si="5"/>
        <v>#DIV/0!</v>
      </c>
      <c r="H93" s="118">
        <f t="shared" si="4"/>
        <v>0</v>
      </c>
      <c r="I93" s="56"/>
    </row>
    <row r="94" spans="2:9" ht="13.5" hidden="1">
      <c r="B94" s="6" t="s">
        <v>269</v>
      </c>
      <c r="C94" s="8" t="s">
        <v>143</v>
      </c>
      <c r="D94" s="142">
        <f>D95+D96</f>
        <v>0</v>
      </c>
      <c r="E94" s="143">
        <f>E95+E96</f>
        <v>0</v>
      </c>
      <c r="F94" s="142">
        <f>F95+F96</f>
        <v>0</v>
      </c>
      <c r="G94" s="120" t="e">
        <f t="shared" si="5"/>
        <v>#DIV/0!</v>
      </c>
      <c r="H94" s="118">
        <f t="shared" si="4"/>
        <v>0</v>
      </c>
      <c r="I94" s="56"/>
    </row>
    <row r="95" spans="2:9" ht="13.5" hidden="1">
      <c r="B95" s="6" t="s">
        <v>144</v>
      </c>
      <c r="C95" s="8" t="s">
        <v>145</v>
      </c>
      <c r="D95" s="142"/>
      <c r="E95" s="143"/>
      <c r="F95" s="142"/>
      <c r="G95" s="120" t="e">
        <f t="shared" si="5"/>
        <v>#DIV/0!</v>
      </c>
      <c r="H95" s="118">
        <f t="shared" si="4"/>
        <v>0</v>
      </c>
      <c r="I95" s="56"/>
    </row>
    <row r="96" spans="2:9" ht="13.5" hidden="1">
      <c r="B96" s="6" t="s">
        <v>146</v>
      </c>
      <c r="C96" s="8" t="s">
        <v>147</v>
      </c>
      <c r="D96" s="142"/>
      <c r="E96" s="143"/>
      <c r="F96" s="142"/>
      <c r="G96" s="120" t="e">
        <f t="shared" si="5"/>
        <v>#DIV/0!</v>
      </c>
      <c r="H96" s="118">
        <f t="shared" si="4"/>
        <v>0</v>
      </c>
      <c r="I96" s="56"/>
    </row>
    <row r="97" spans="2:9" ht="13.5" hidden="1">
      <c r="B97" s="6" t="s">
        <v>264</v>
      </c>
      <c r="C97" s="8" t="s">
        <v>159</v>
      </c>
      <c r="D97" s="142">
        <f>D98</f>
        <v>0</v>
      </c>
      <c r="E97" s="143">
        <f>E98</f>
        <v>0</v>
      </c>
      <c r="F97" s="142"/>
      <c r="G97" s="120" t="e">
        <f t="shared" si="5"/>
        <v>#DIV/0!</v>
      </c>
      <c r="H97" s="118">
        <f t="shared" si="4"/>
        <v>0</v>
      </c>
      <c r="I97" s="56"/>
    </row>
    <row r="98" spans="2:9" ht="13.5" hidden="1">
      <c r="B98" s="6" t="s">
        <v>398</v>
      </c>
      <c r="C98" s="8" t="s">
        <v>160</v>
      </c>
      <c r="D98" s="142"/>
      <c r="E98" s="143"/>
      <c r="F98" s="142"/>
      <c r="G98" s="120" t="e">
        <f t="shared" si="5"/>
        <v>#DIV/0!</v>
      </c>
      <c r="H98" s="118">
        <f t="shared" si="4"/>
        <v>0</v>
      </c>
      <c r="I98" s="56"/>
    </row>
    <row r="99" spans="2:9" ht="13.5">
      <c r="B99" s="5" t="s">
        <v>473</v>
      </c>
      <c r="C99" s="7" t="s">
        <v>472</v>
      </c>
      <c r="D99" s="144">
        <f>D101</f>
        <v>815388</v>
      </c>
      <c r="E99" s="145">
        <f>E101</f>
        <v>104839</v>
      </c>
      <c r="F99" s="144">
        <f>F101</f>
        <v>150000</v>
      </c>
      <c r="G99" s="120">
        <f t="shared" si="5"/>
        <v>143.0765268650025</v>
      </c>
      <c r="H99" s="118">
        <f t="shared" si="4"/>
        <v>114369.81818181818</v>
      </c>
      <c r="I99" s="56"/>
    </row>
    <row r="100" spans="2:9" ht="13.5">
      <c r="B100" s="6" t="s">
        <v>267</v>
      </c>
      <c r="C100" s="8" t="s">
        <v>319</v>
      </c>
      <c r="D100" s="142">
        <f>D101</f>
        <v>815388</v>
      </c>
      <c r="E100" s="143">
        <f>E101</f>
        <v>104839</v>
      </c>
      <c r="F100" s="144">
        <f>F101</f>
        <v>150000</v>
      </c>
      <c r="G100" s="120">
        <f t="shared" si="5"/>
        <v>143.0765268650025</v>
      </c>
      <c r="H100" s="118"/>
      <c r="I100" s="56"/>
    </row>
    <row r="101" spans="2:9" ht="13.5">
      <c r="B101" s="6" t="s">
        <v>146</v>
      </c>
      <c r="C101" s="8" t="s">
        <v>320</v>
      </c>
      <c r="D101" s="142">
        <v>815388</v>
      </c>
      <c r="E101" s="143">
        <v>104839</v>
      </c>
      <c r="F101" s="142">
        <v>150000</v>
      </c>
      <c r="G101" s="120">
        <f t="shared" si="5"/>
        <v>143.0765268650025</v>
      </c>
      <c r="H101" s="118">
        <f t="shared" si="4"/>
        <v>114369.81818181818</v>
      </c>
      <c r="I101" s="56"/>
    </row>
    <row r="102" spans="2:9" ht="13.5">
      <c r="B102" s="13" t="s">
        <v>331</v>
      </c>
      <c r="C102" s="19"/>
      <c r="D102" s="147">
        <f>D12-D59</f>
        <v>0</v>
      </c>
      <c r="E102" s="148">
        <f>E12-E59</f>
        <v>5014147</v>
      </c>
      <c r="F102" s="147">
        <f>F12-F59</f>
        <v>3382510</v>
      </c>
      <c r="G102" s="120"/>
      <c r="H102" s="118">
        <f t="shared" si="4"/>
        <v>5469978.545454546</v>
      </c>
      <c r="I102" s="56"/>
    </row>
    <row r="103" spans="4:9" ht="13.5">
      <c r="D103" s="149"/>
      <c r="E103" s="149"/>
      <c r="F103" s="150"/>
      <c r="G103" s="120"/>
      <c r="H103" s="118">
        <f t="shared" si="4"/>
        <v>0</v>
      </c>
      <c r="I103" s="56"/>
    </row>
    <row r="104" spans="2:9" ht="13.5">
      <c r="B104" s="23" t="s">
        <v>351</v>
      </c>
      <c r="C104" s="24"/>
      <c r="D104" s="172">
        <v>30833631</v>
      </c>
      <c r="E104" s="174">
        <v>16744938</v>
      </c>
      <c r="F104" s="172">
        <v>17710270</v>
      </c>
      <c r="G104" s="120">
        <f t="shared" si="5"/>
        <v>105.76491832934825</v>
      </c>
      <c r="H104" s="118">
        <f t="shared" si="4"/>
        <v>18267205.09090909</v>
      </c>
      <c r="I104" s="56"/>
    </row>
    <row r="105" spans="2:9" ht="13.5">
      <c r="B105" s="23" t="s">
        <v>352</v>
      </c>
      <c r="C105" s="25"/>
      <c r="D105" s="172">
        <v>30833631</v>
      </c>
      <c r="E105" s="174">
        <v>11730801</v>
      </c>
      <c r="F105" s="172">
        <v>14327760</v>
      </c>
      <c r="G105" s="120">
        <f t="shared" si="5"/>
        <v>122.13795119361414</v>
      </c>
      <c r="H105" s="118">
        <f t="shared" si="4"/>
        <v>12797237.454545455</v>
      </c>
      <c r="I105" s="56"/>
    </row>
    <row r="106" spans="2:9" ht="13.5">
      <c r="B106" s="13" t="s">
        <v>353</v>
      </c>
      <c r="C106" s="19"/>
      <c r="D106" s="173">
        <f>D104:E104-D105:E105</f>
        <v>0</v>
      </c>
      <c r="E106" s="175">
        <f>E104:F104-E105</f>
        <v>5014137</v>
      </c>
      <c r="F106" s="173">
        <f>F104-F105</f>
        <v>3382510</v>
      </c>
      <c r="G106" s="120"/>
      <c r="H106" s="118">
        <f t="shared" si="4"/>
        <v>5469967.636363637</v>
      </c>
      <c r="I106" s="56"/>
    </row>
    <row r="107" spans="2:9" ht="13.5">
      <c r="B107" s="23" t="s">
        <v>356</v>
      </c>
      <c r="C107" s="25"/>
      <c r="D107" s="172">
        <v>1010000</v>
      </c>
      <c r="E107" s="174">
        <v>232969</v>
      </c>
      <c r="F107" s="172">
        <v>400000</v>
      </c>
      <c r="G107" s="120">
        <f t="shared" si="5"/>
        <v>171.69666350458647</v>
      </c>
      <c r="H107" s="118">
        <f t="shared" si="4"/>
        <v>254148</v>
      </c>
      <c r="I107" s="56"/>
    </row>
    <row r="108" spans="2:9" ht="13.5">
      <c r="B108" s="23" t="s">
        <v>354</v>
      </c>
      <c r="C108" s="25"/>
      <c r="D108" s="172">
        <v>1010000</v>
      </c>
      <c r="E108" s="174">
        <v>232959</v>
      </c>
      <c r="F108" s="172">
        <v>400000</v>
      </c>
      <c r="G108" s="120">
        <f t="shared" si="5"/>
        <v>171.70403375701304</v>
      </c>
      <c r="H108" s="118">
        <f t="shared" si="4"/>
        <v>254137.09090909088</v>
      </c>
      <c r="I108" s="56"/>
    </row>
    <row r="109" spans="2:9" ht="13.5">
      <c r="B109" s="13" t="s">
        <v>355</v>
      </c>
      <c r="C109" s="24"/>
      <c r="D109" s="173">
        <f>D107:E107-D108:E108</f>
        <v>0</v>
      </c>
      <c r="E109" s="175">
        <f>E107-E108</f>
        <v>10</v>
      </c>
      <c r="F109" s="173">
        <f>F107-F108</f>
        <v>0</v>
      </c>
      <c r="G109" s="120"/>
      <c r="H109" s="118">
        <f t="shared" si="4"/>
        <v>10.909090909090908</v>
      </c>
      <c r="I109" s="56"/>
    </row>
    <row r="110" spans="2:9" ht="13.5">
      <c r="B110" s="13" t="s">
        <v>357</v>
      </c>
      <c r="C110" s="19"/>
      <c r="D110" s="147">
        <v>0</v>
      </c>
      <c r="E110" s="148">
        <f>E106+E109</f>
        <v>5014147</v>
      </c>
      <c r="F110" s="147">
        <f>F106:G106+F109:G109</f>
        <v>3382510</v>
      </c>
      <c r="G110" s="120"/>
      <c r="H110" s="118">
        <f t="shared" si="4"/>
        <v>5469978.545454546</v>
      </c>
      <c r="I110" s="56"/>
    </row>
    <row r="112" spans="2:6" ht="12.75">
      <c r="B112" s="28"/>
      <c r="C112" s="29"/>
      <c r="D112" s="30"/>
      <c r="E112" s="30"/>
      <c r="F112" s="62"/>
    </row>
    <row r="113" spans="2:6" ht="12.75">
      <c r="B113" s="28"/>
      <c r="C113" s="29"/>
      <c r="D113" s="30"/>
      <c r="E113" s="30"/>
      <c r="F113" s="96"/>
    </row>
    <row r="114" spans="2:6" ht="12.75">
      <c r="B114" s="28"/>
      <c r="C114" s="29"/>
      <c r="D114" s="30"/>
      <c r="E114" s="30"/>
      <c r="F114" s="62"/>
    </row>
    <row r="115" spans="2:6" ht="12.75">
      <c r="B115" s="28"/>
      <c r="C115" s="29"/>
      <c r="D115" s="30"/>
      <c r="E115" s="30"/>
      <c r="F115" s="3" t="s">
        <v>411</v>
      </c>
    </row>
    <row r="116" spans="2:5" ht="12.75">
      <c r="B116" s="28"/>
      <c r="C116" s="29"/>
      <c r="D116" s="30"/>
      <c r="E116" s="30"/>
    </row>
  </sheetData>
  <sheetProtection/>
  <mergeCells count="9">
    <mergeCell ref="F1:G1"/>
    <mergeCell ref="G9:G10"/>
    <mergeCell ref="C9:C10"/>
    <mergeCell ref="F9:F10"/>
    <mergeCell ref="D9:D10"/>
    <mergeCell ref="E9:E10"/>
    <mergeCell ref="B5:F5"/>
    <mergeCell ref="B6:F6"/>
    <mergeCell ref="B9:B10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3.7109375" style="3" customWidth="1"/>
    <col min="7" max="16384" width="9.140625" style="1" customWidth="1"/>
  </cols>
  <sheetData>
    <row r="1" spans="2:7" ht="15.75">
      <c r="B1" s="4" t="s">
        <v>244</v>
      </c>
      <c r="C1" s="39"/>
      <c r="D1" s="40"/>
      <c r="E1" s="40"/>
      <c r="F1" s="34" t="s">
        <v>399</v>
      </c>
      <c r="G1" s="35"/>
    </row>
    <row r="2" spans="2:7" ht="15.75">
      <c r="B2" s="4" t="s">
        <v>245</v>
      </c>
      <c r="C2" s="39"/>
      <c r="D2" s="40"/>
      <c r="E2" s="40"/>
      <c r="F2" s="40"/>
      <c r="G2" s="41"/>
    </row>
    <row r="3" spans="2:7" ht="15.75">
      <c r="B3" s="4" t="s">
        <v>400</v>
      </c>
      <c r="C3" s="39"/>
      <c r="D3" s="40"/>
      <c r="E3" s="40"/>
      <c r="F3" s="40"/>
      <c r="G3" s="41"/>
    </row>
    <row r="4" spans="2:7" ht="15">
      <c r="B4" s="41"/>
      <c r="C4" s="39"/>
      <c r="D4" s="40"/>
      <c r="E4" s="40"/>
      <c r="F4" s="40"/>
      <c r="G4" s="41"/>
    </row>
    <row r="5" spans="2:7" ht="15.75">
      <c r="B5" s="189" t="s">
        <v>401</v>
      </c>
      <c r="C5" s="189"/>
      <c r="D5" s="189"/>
      <c r="E5" s="189"/>
      <c r="F5" s="189"/>
      <c r="G5" s="41"/>
    </row>
    <row r="6" spans="2:7" ht="15.75">
      <c r="B6" s="190">
        <v>43373</v>
      </c>
      <c r="C6" s="191"/>
      <c r="D6" s="191"/>
      <c r="E6" s="191"/>
      <c r="F6" s="191"/>
      <c r="G6" s="41"/>
    </row>
    <row r="7" spans="2:7" ht="15">
      <c r="B7" s="41"/>
      <c r="C7" s="38"/>
      <c r="D7" s="40"/>
      <c r="E7" s="40"/>
      <c r="F7" s="40"/>
      <c r="G7" s="41"/>
    </row>
    <row r="8" spans="2:7" ht="15">
      <c r="B8" s="41"/>
      <c r="C8" s="39"/>
      <c r="D8" s="40"/>
      <c r="E8" s="40"/>
      <c r="F8" s="100" t="s">
        <v>247</v>
      </c>
      <c r="G8" s="41"/>
    </row>
    <row r="9" spans="2:7" ht="15">
      <c r="B9" s="41"/>
      <c r="C9" s="39"/>
      <c r="D9" s="40"/>
      <c r="E9" s="40"/>
      <c r="F9" s="40"/>
      <c r="G9" s="41"/>
    </row>
    <row r="10" spans="2:7" ht="12.75" customHeight="1">
      <c r="B10" s="192" t="s">
        <v>248</v>
      </c>
      <c r="C10" s="193" t="s">
        <v>243</v>
      </c>
      <c r="D10" s="187" t="s">
        <v>451</v>
      </c>
      <c r="E10" s="194" t="s">
        <v>450</v>
      </c>
      <c r="F10" s="187" t="s">
        <v>468</v>
      </c>
      <c r="G10" s="187" t="s">
        <v>409</v>
      </c>
    </row>
    <row r="11" spans="2:7" ht="33.75" customHeight="1">
      <c r="B11" s="192"/>
      <c r="C11" s="193"/>
      <c r="D11" s="188"/>
      <c r="E11" s="195"/>
      <c r="F11" s="188"/>
      <c r="G11" s="188"/>
    </row>
    <row r="12" spans="2:7" ht="32.25">
      <c r="B12" s="42"/>
      <c r="C12" s="43"/>
      <c r="D12" s="44">
        <v>1</v>
      </c>
      <c r="E12" s="45">
        <v>2</v>
      </c>
      <c r="F12" s="46">
        <v>3</v>
      </c>
      <c r="G12" s="46" t="s">
        <v>410</v>
      </c>
    </row>
    <row r="13" spans="2:7" s="12" customFormat="1" ht="15.75">
      <c r="B13" s="47" t="s">
        <v>0</v>
      </c>
      <c r="C13" s="48" t="s">
        <v>405</v>
      </c>
      <c r="D13" s="49">
        <f>D15+D14</f>
        <v>4000</v>
      </c>
      <c r="E13" s="49">
        <f>E14+E15</f>
        <v>4000</v>
      </c>
      <c r="F13" s="49">
        <f>F14+F15</f>
        <v>0</v>
      </c>
      <c r="G13" s="36">
        <f aca="true" t="shared" si="0" ref="G13:G19">F13/E13*100</f>
        <v>0</v>
      </c>
    </row>
    <row r="14" spans="2:7" s="12" customFormat="1" ht="46.5" hidden="1">
      <c r="B14" s="50" t="s">
        <v>419</v>
      </c>
      <c r="C14" s="51" t="s">
        <v>418</v>
      </c>
      <c r="D14" s="52"/>
      <c r="E14" s="52"/>
      <c r="F14" s="52"/>
      <c r="G14" s="37" t="e">
        <f t="shared" si="0"/>
        <v>#DIV/0!</v>
      </c>
    </row>
    <row r="15" spans="2:11" s="12" customFormat="1" ht="36.75" customHeight="1">
      <c r="B15" s="50" t="s">
        <v>402</v>
      </c>
      <c r="C15" s="51" t="s">
        <v>406</v>
      </c>
      <c r="D15" s="52">
        <v>4000</v>
      </c>
      <c r="E15" s="52">
        <v>4000</v>
      </c>
      <c r="F15" s="52">
        <v>0</v>
      </c>
      <c r="G15" s="37">
        <f t="shared" si="0"/>
        <v>0</v>
      </c>
      <c r="K15" s="12" t="s">
        <v>411</v>
      </c>
    </row>
    <row r="16" spans="2:7" s="12" customFormat="1" ht="15.75">
      <c r="B16" s="47" t="s">
        <v>403</v>
      </c>
      <c r="C16" s="48" t="s">
        <v>407</v>
      </c>
      <c r="D16" s="49">
        <f>D17</f>
        <v>4000</v>
      </c>
      <c r="E16" s="49">
        <f>E17</f>
        <v>4000</v>
      </c>
      <c r="F16" s="49">
        <f>F17</f>
        <v>0</v>
      </c>
      <c r="G16" s="55">
        <f t="shared" si="0"/>
        <v>0</v>
      </c>
    </row>
    <row r="17" spans="2:7" s="12" customFormat="1" ht="15">
      <c r="B17" s="53" t="s">
        <v>404</v>
      </c>
      <c r="C17" s="51" t="s">
        <v>408</v>
      </c>
      <c r="D17" s="54">
        <f>D19</f>
        <v>4000</v>
      </c>
      <c r="E17" s="54">
        <f>E19</f>
        <v>4000</v>
      </c>
      <c r="F17" s="54">
        <f>F19</f>
        <v>0</v>
      </c>
      <c r="G17" s="37">
        <f t="shared" si="0"/>
        <v>0</v>
      </c>
    </row>
    <row r="18" spans="2:7" ht="15" hidden="1">
      <c r="B18" s="53" t="s">
        <v>300</v>
      </c>
      <c r="C18" s="51" t="s">
        <v>159</v>
      </c>
      <c r="D18" s="54" t="e">
        <f>#REF!+#REF!+#REF!+#REF!+#REF!+#REF!+#REF!+#REF!+#REF!+#REF!</f>
        <v>#REF!</v>
      </c>
      <c r="E18" s="54" t="e">
        <f>#REF!+#REF!+#REF!+#REF!+#REF!+#REF!+#REF!+#REF!+#REF!+#REF!</f>
        <v>#REF!</v>
      </c>
      <c r="F18" s="54" t="e">
        <f>#REF!+#REF!+#REF!+#REF!+#REF!+#REF!+#REF!+#REF!+#REF!+#REF!</f>
        <v>#REF!</v>
      </c>
      <c r="G18" s="37" t="e">
        <f t="shared" si="0"/>
        <v>#REF!</v>
      </c>
    </row>
    <row r="19" spans="2:7" ht="46.5">
      <c r="B19" s="53" t="s">
        <v>437</v>
      </c>
      <c r="C19" s="51" t="s">
        <v>438</v>
      </c>
      <c r="D19" s="52">
        <v>4000</v>
      </c>
      <c r="E19" s="52">
        <v>4000</v>
      </c>
      <c r="F19" s="54">
        <v>0</v>
      </c>
      <c r="G19" s="37">
        <f t="shared" si="0"/>
        <v>0</v>
      </c>
    </row>
    <row r="20" spans="2:7" ht="15.75">
      <c r="B20" s="57" t="s">
        <v>426</v>
      </c>
      <c r="C20" s="58"/>
      <c r="D20" s="59">
        <v>0</v>
      </c>
      <c r="E20" s="59">
        <v>0</v>
      </c>
      <c r="F20" s="59">
        <f>F13-F16</f>
        <v>0</v>
      </c>
      <c r="G20" s="37">
        <v>0</v>
      </c>
    </row>
    <row r="21" spans="2:7" ht="15">
      <c r="B21" s="41"/>
      <c r="C21" s="39"/>
      <c r="D21" s="40"/>
      <c r="E21" s="40"/>
      <c r="F21" s="40"/>
      <c r="G21" s="41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tabSelected="1" view="pageLayout" workbookViewId="0" topLeftCell="A7">
      <selection activeCell="F124" sqref="F124:F125"/>
    </sheetView>
  </sheetViews>
  <sheetFormatPr defaultColWidth="9.140625" defaultRowHeight="15"/>
  <cols>
    <col min="1" max="1" width="4.00390625" style="1" customWidth="1"/>
    <col min="2" max="2" width="48.28125" style="1" customWidth="1"/>
    <col min="3" max="3" width="13.7109375" style="2" customWidth="1"/>
    <col min="4" max="4" width="15.421875" style="2" customWidth="1"/>
    <col min="5" max="5" width="15.140625" style="3" customWidth="1"/>
    <col min="6" max="6" width="17.00390625" style="3" customWidth="1"/>
    <col min="7" max="7" width="12.28125" style="1" hidden="1" customWidth="1"/>
    <col min="8" max="8" width="15.57421875" style="1" hidden="1" customWidth="1"/>
    <col min="9" max="9" width="9.421875" style="1" bestFit="1" customWidth="1"/>
    <col min="10" max="16384" width="9.140625" style="1" customWidth="1"/>
  </cols>
  <sheetData>
    <row r="1" spans="2:7" ht="13.5">
      <c r="B1" s="9" t="s">
        <v>400</v>
      </c>
      <c r="F1" s="152" t="s">
        <v>399</v>
      </c>
      <c r="G1" s="152"/>
    </row>
    <row r="2" ht="13.5">
      <c r="B2" s="9"/>
    </row>
    <row r="5" spans="2:6" ht="33.75" customHeight="1">
      <c r="B5" s="196" t="s">
        <v>524</v>
      </c>
      <c r="C5" s="196"/>
      <c r="D5" s="196"/>
      <c r="E5" s="196"/>
      <c r="F5" s="196"/>
    </row>
    <row r="6" spans="2:6" ht="12.75">
      <c r="B6" s="197">
        <v>44561</v>
      </c>
      <c r="C6" s="197"/>
      <c r="D6" s="197"/>
      <c r="E6" s="197"/>
      <c r="F6" s="197"/>
    </row>
    <row r="7" ht="12.75">
      <c r="F7" s="3" t="s">
        <v>411</v>
      </c>
    </row>
    <row r="8" ht="12.75">
      <c r="F8" s="100" t="s">
        <v>247</v>
      </c>
    </row>
    <row r="9" spans="2:7" ht="25.5" customHeight="1">
      <c r="B9" s="200" t="s">
        <v>248</v>
      </c>
      <c r="C9" s="198" t="s">
        <v>243</v>
      </c>
      <c r="D9" s="177" t="s">
        <v>528</v>
      </c>
      <c r="E9" s="177" t="s">
        <v>526</v>
      </c>
      <c r="F9" s="177" t="s">
        <v>522</v>
      </c>
      <c r="G9" s="177" t="s">
        <v>409</v>
      </c>
    </row>
    <row r="10" spans="2:7" ht="16.5" customHeight="1">
      <c r="B10" s="201"/>
      <c r="C10" s="199"/>
      <c r="D10" s="178"/>
      <c r="E10" s="178"/>
      <c r="F10" s="178"/>
      <c r="G10" s="178"/>
    </row>
    <row r="11" spans="2:7" ht="13.5">
      <c r="B11" s="65"/>
      <c r="C11" s="66"/>
      <c r="D11" s="66" t="s">
        <v>480</v>
      </c>
      <c r="E11" s="67">
        <v>2</v>
      </c>
      <c r="F11" s="67">
        <v>3</v>
      </c>
      <c r="G11" s="68" t="s">
        <v>410</v>
      </c>
    </row>
    <row r="12" spans="2:9" s="9" customFormat="1" ht="13.5">
      <c r="B12" s="107" t="s">
        <v>431</v>
      </c>
      <c r="C12" s="153" t="s">
        <v>505</v>
      </c>
      <c r="D12" s="163">
        <f>D13</f>
        <v>14230856</v>
      </c>
      <c r="E12" s="163">
        <f>E13</f>
        <v>0</v>
      </c>
      <c r="F12" s="164">
        <f>F13</f>
        <v>14230856</v>
      </c>
      <c r="G12" s="119" t="e">
        <f>#REF!/F12*100</f>
        <v>#REF!</v>
      </c>
      <c r="H12" s="118">
        <f>F12/11*12</f>
        <v>15524570.181818184</v>
      </c>
      <c r="I12" s="56"/>
    </row>
    <row r="13" spans="2:9" s="9" customFormat="1" ht="13.5">
      <c r="B13" s="107" t="s">
        <v>481</v>
      </c>
      <c r="C13" s="153" t="s">
        <v>482</v>
      </c>
      <c r="D13" s="163">
        <v>14230856</v>
      </c>
      <c r="E13" s="163">
        <v>0</v>
      </c>
      <c r="F13" s="163">
        <v>14230856</v>
      </c>
      <c r="G13" s="119"/>
      <c r="H13" s="118"/>
      <c r="I13" s="56"/>
    </row>
    <row r="14" spans="2:9" ht="13.5">
      <c r="B14" s="117" t="s">
        <v>233</v>
      </c>
      <c r="C14" s="153" t="s">
        <v>500</v>
      </c>
      <c r="D14" s="161">
        <f>D35+D38</f>
        <v>14230856</v>
      </c>
      <c r="E14" s="161">
        <f>E35+E38</f>
        <v>0</v>
      </c>
      <c r="F14" s="165">
        <f>F35+F38</f>
        <v>14230856</v>
      </c>
      <c r="G14" s="119" t="e">
        <f>#REF!/F14*100</f>
        <v>#REF!</v>
      </c>
      <c r="H14" s="118">
        <f aca="true" t="shared" si="0" ref="H14:H35">F14/11*12</f>
        <v>15524570.181818184</v>
      </c>
      <c r="I14" s="56"/>
    </row>
    <row r="15" spans="2:9" ht="13.5">
      <c r="B15" s="31" t="s">
        <v>262</v>
      </c>
      <c r="C15" s="154" t="s">
        <v>159</v>
      </c>
      <c r="D15" s="162">
        <f>D16</f>
        <v>14230856</v>
      </c>
      <c r="E15" s="162">
        <f>E16</f>
        <v>0</v>
      </c>
      <c r="F15" s="162">
        <f>F16</f>
        <v>14230856</v>
      </c>
      <c r="G15" s="120" t="e">
        <f>#REF!/F15*100</f>
        <v>#REF!</v>
      </c>
      <c r="H15" s="118">
        <f t="shared" si="0"/>
        <v>15524570.181818184</v>
      </c>
      <c r="I15" s="56"/>
    </row>
    <row r="16" spans="2:9" ht="13.5">
      <c r="B16" s="31" t="s">
        <v>395</v>
      </c>
      <c r="C16" s="154" t="s">
        <v>160</v>
      </c>
      <c r="D16" s="162">
        <v>14230856</v>
      </c>
      <c r="E16" s="162">
        <v>0</v>
      </c>
      <c r="F16" s="126">
        <v>14230856</v>
      </c>
      <c r="G16" s="120" t="e">
        <f>#REF!/F16*100</f>
        <v>#REF!</v>
      </c>
      <c r="H16" s="118">
        <f t="shared" si="0"/>
        <v>15524570.181818184</v>
      </c>
      <c r="I16" s="56"/>
    </row>
    <row r="17" spans="2:9" ht="12.75" customHeight="1" hidden="1">
      <c r="B17" s="31" t="s">
        <v>361</v>
      </c>
      <c r="C17" s="154" t="s">
        <v>362</v>
      </c>
      <c r="D17" s="162"/>
      <c r="E17" s="162"/>
      <c r="F17" s="126"/>
      <c r="G17" s="120" t="e">
        <f>#REF!/F17*100</f>
        <v>#REF!</v>
      </c>
      <c r="H17" s="118">
        <f t="shared" si="0"/>
        <v>0</v>
      </c>
      <c r="I17" s="56"/>
    </row>
    <row r="18" spans="2:9" ht="24.75" customHeight="1" hidden="1">
      <c r="B18" s="31" t="s">
        <v>421</v>
      </c>
      <c r="C18" s="154" t="s">
        <v>362</v>
      </c>
      <c r="D18" s="162"/>
      <c r="E18" s="162"/>
      <c r="F18" s="126"/>
      <c r="G18" s="120" t="e">
        <f>#REF!/F18*100</f>
        <v>#REF!</v>
      </c>
      <c r="H18" s="118">
        <f t="shared" si="0"/>
        <v>0</v>
      </c>
      <c r="I18" s="56"/>
    </row>
    <row r="19" spans="2:9" ht="13.5" hidden="1">
      <c r="B19" s="117" t="s">
        <v>239</v>
      </c>
      <c r="C19" s="153" t="s">
        <v>240</v>
      </c>
      <c r="D19" s="161">
        <f>D20+D22+D24</f>
        <v>0</v>
      </c>
      <c r="E19" s="161">
        <f>E20+E22+E24</f>
        <v>0</v>
      </c>
      <c r="F19" s="165">
        <f>F20+F22+F24</f>
        <v>0</v>
      </c>
      <c r="G19" s="120" t="e">
        <f>#REF!/F19*100</f>
        <v>#REF!</v>
      </c>
      <c r="H19" s="118">
        <f t="shared" si="0"/>
        <v>0</v>
      </c>
      <c r="I19" s="56"/>
    </row>
    <row r="20" spans="2:9" ht="13.5" hidden="1">
      <c r="B20" s="31" t="s">
        <v>268</v>
      </c>
      <c r="C20" s="154" t="s">
        <v>143</v>
      </c>
      <c r="D20" s="162">
        <f>D21</f>
        <v>0</v>
      </c>
      <c r="E20" s="162">
        <f>E21</f>
        <v>0</v>
      </c>
      <c r="F20" s="126">
        <f>F21</f>
        <v>0</v>
      </c>
      <c r="G20" s="120" t="e">
        <f>#REF!/F20*100</f>
        <v>#REF!</v>
      </c>
      <c r="H20" s="118">
        <f t="shared" si="0"/>
        <v>0</v>
      </c>
      <c r="I20" s="56"/>
    </row>
    <row r="21" spans="2:9" ht="13.5" hidden="1">
      <c r="B21" s="31" t="s">
        <v>146</v>
      </c>
      <c r="C21" s="154" t="s">
        <v>147</v>
      </c>
      <c r="D21" s="162"/>
      <c r="E21" s="162"/>
      <c r="F21" s="126"/>
      <c r="G21" s="120" t="e">
        <f>#REF!/F21*100</f>
        <v>#REF!</v>
      </c>
      <c r="H21" s="118">
        <f t="shared" si="0"/>
        <v>0</v>
      </c>
      <c r="I21" s="56"/>
    </row>
    <row r="22" spans="2:9" ht="13.5" hidden="1">
      <c r="B22" s="31" t="s">
        <v>263</v>
      </c>
      <c r="C22" s="154" t="s">
        <v>159</v>
      </c>
      <c r="D22" s="162">
        <f>D23</f>
        <v>0</v>
      </c>
      <c r="E22" s="162">
        <f>E23</f>
        <v>0</v>
      </c>
      <c r="F22" s="126">
        <f>F23</f>
        <v>0</v>
      </c>
      <c r="G22" s="120" t="e">
        <f>#REF!/F22*100</f>
        <v>#REF!</v>
      </c>
      <c r="H22" s="118">
        <f t="shared" si="0"/>
        <v>0</v>
      </c>
      <c r="I22" s="56"/>
    </row>
    <row r="23" spans="2:9" ht="13.5" hidden="1">
      <c r="B23" s="31" t="s">
        <v>396</v>
      </c>
      <c r="C23" s="154" t="s">
        <v>160</v>
      </c>
      <c r="D23" s="162"/>
      <c r="E23" s="162"/>
      <c r="F23" s="126"/>
      <c r="G23" s="120" t="e">
        <f>#REF!/F23*100</f>
        <v>#REF!</v>
      </c>
      <c r="H23" s="118">
        <f t="shared" si="0"/>
        <v>0</v>
      </c>
      <c r="I23" s="56"/>
    </row>
    <row r="24" spans="2:9" ht="13.5" hidden="1">
      <c r="B24" s="31" t="s">
        <v>251</v>
      </c>
      <c r="C24" s="154" t="s">
        <v>159</v>
      </c>
      <c r="D24" s="162">
        <f>D25</f>
        <v>0</v>
      </c>
      <c r="E24" s="162">
        <f>E25</f>
        <v>0</v>
      </c>
      <c r="F24" s="126"/>
      <c r="G24" s="120" t="e">
        <f>#REF!/F24*100</f>
        <v>#REF!</v>
      </c>
      <c r="H24" s="118">
        <f t="shared" si="0"/>
        <v>0</v>
      </c>
      <c r="I24" s="56"/>
    </row>
    <row r="25" spans="2:9" ht="13.5" hidden="1">
      <c r="B25" s="31" t="s">
        <v>397</v>
      </c>
      <c r="C25" s="154" t="s">
        <v>160</v>
      </c>
      <c r="D25" s="162"/>
      <c r="E25" s="162"/>
      <c r="F25" s="126"/>
      <c r="G25" s="120" t="e">
        <f>#REF!/F25*100</f>
        <v>#REF!</v>
      </c>
      <c r="H25" s="118">
        <f t="shared" si="0"/>
        <v>0</v>
      </c>
      <c r="I25" s="56"/>
    </row>
    <row r="26" spans="2:9" ht="27" hidden="1">
      <c r="B26" s="117" t="s">
        <v>241</v>
      </c>
      <c r="C26" s="153" t="s">
        <v>242</v>
      </c>
      <c r="D26" s="161">
        <f>D27+D30</f>
        <v>0</v>
      </c>
      <c r="E26" s="161">
        <f>E27+E30</f>
        <v>0</v>
      </c>
      <c r="F26" s="165">
        <f>F27+F30</f>
        <v>0</v>
      </c>
      <c r="G26" s="120" t="e">
        <f>#REF!/F26*100</f>
        <v>#REF!</v>
      </c>
      <c r="H26" s="118">
        <f t="shared" si="0"/>
        <v>0</v>
      </c>
      <c r="I26" s="56"/>
    </row>
    <row r="27" spans="2:9" ht="13.5" hidden="1">
      <c r="B27" s="31" t="s">
        <v>269</v>
      </c>
      <c r="C27" s="154" t="s">
        <v>143</v>
      </c>
      <c r="D27" s="162">
        <f>D28+D29</f>
        <v>0</v>
      </c>
      <c r="E27" s="162">
        <f>E28+E29</f>
        <v>0</v>
      </c>
      <c r="F27" s="126">
        <f>F28+F29</f>
        <v>0</v>
      </c>
      <c r="G27" s="120" t="e">
        <f>#REF!/F27*100</f>
        <v>#REF!</v>
      </c>
      <c r="H27" s="118">
        <f t="shared" si="0"/>
        <v>0</v>
      </c>
      <c r="I27" s="56"/>
    </row>
    <row r="28" spans="2:9" ht="13.5" hidden="1">
      <c r="B28" s="31" t="s">
        <v>144</v>
      </c>
      <c r="C28" s="154" t="s">
        <v>145</v>
      </c>
      <c r="D28" s="162"/>
      <c r="E28" s="162"/>
      <c r="F28" s="126"/>
      <c r="G28" s="120" t="e">
        <f>#REF!/F28*100</f>
        <v>#REF!</v>
      </c>
      <c r="H28" s="118">
        <f t="shared" si="0"/>
        <v>0</v>
      </c>
      <c r="I28" s="56"/>
    </row>
    <row r="29" spans="2:9" ht="13.5" hidden="1">
      <c r="B29" s="31" t="s">
        <v>146</v>
      </c>
      <c r="C29" s="154" t="s">
        <v>147</v>
      </c>
      <c r="D29" s="162"/>
      <c r="E29" s="162"/>
      <c r="F29" s="126"/>
      <c r="G29" s="120" t="e">
        <f>#REF!/F29*100</f>
        <v>#REF!</v>
      </c>
      <c r="H29" s="118">
        <f t="shared" si="0"/>
        <v>0</v>
      </c>
      <c r="I29" s="56"/>
    </row>
    <row r="30" spans="2:9" ht="13.5" hidden="1">
      <c r="B30" s="31" t="s">
        <v>264</v>
      </c>
      <c r="C30" s="154" t="s">
        <v>159</v>
      </c>
      <c r="D30" s="162">
        <f>D31</f>
        <v>0</v>
      </c>
      <c r="E30" s="162">
        <f>E31</f>
        <v>0</v>
      </c>
      <c r="F30" s="126">
        <f>F31</f>
        <v>0</v>
      </c>
      <c r="G30" s="120" t="e">
        <f>#REF!/F30*100</f>
        <v>#REF!</v>
      </c>
      <c r="H30" s="118">
        <f t="shared" si="0"/>
        <v>0</v>
      </c>
      <c r="I30" s="56"/>
    </row>
    <row r="31" spans="2:9" ht="13.5" hidden="1">
      <c r="B31" s="31" t="s">
        <v>398</v>
      </c>
      <c r="C31" s="154" t="s">
        <v>160</v>
      </c>
      <c r="D31" s="162"/>
      <c r="E31" s="162"/>
      <c r="F31" s="126"/>
      <c r="G31" s="120" t="e">
        <f>#REF!/F31*100</f>
        <v>#REF!</v>
      </c>
      <c r="H31" s="118">
        <f t="shared" si="0"/>
        <v>0</v>
      </c>
      <c r="I31" s="56"/>
    </row>
    <row r="32" spans="2:9" ht="13.5" hidden="1">
      <c r="B32" s="117" t="s">
        <v>498</v>
      </c>
      <c r="C32" s="153" t="s">
        <v>499</v>
      </c>
      <c r="D32" s="161">
        <f>D33</f>
        <v>0</v>
      </c>
      <c r="E32" s="161">
        <f>E33</f>
        <v>0</v>
      </c>
      <c r="F32" s="165">
        <v>0</v>
      </c>
      <c r="G32" s="120"/>
      <c r="H32" s="118"/>
      <c r="I32" s="56"/>
    </row>
    <row r="33" spans="2:9" ht="13.5" hidden="1">
      <c r="B33" s="31" t="s">
        <v>264</v>
      </c>
      <c r="C33" s="154" t="s">
        <v>483</v>
      </c>
      <c r="D33" s="162">
        <f>D34</f>
        <v>0</v>
      </c>
      <c r="E33" s="162">
        <f>E34</f>
        <v>0</v>
      </c>
      <c r="F33" s="126">
        <v>0</v>
      </c>
      <c r="G33" s="120"/>
      <c r="H33" s="118"/>
      <c r="I33" s="56"/>
    </row>
    <row r="34" spans="2:9" ht="13.5" hidden="1">
      <c r="B34" s="31" t="s">
        <v>387</v>
      </c>
      <c r="C34" s="154" t="s">
        <v>360</v>
      </c>
      <c r="D34" s="162"/>
      <c r="E34" s="162"/>
      <c r="F34" s="126">
        <v>0</v>
      </c>
      <c r="G34" s="120"/>
      <c r="H34" s="118"/>
      <c r="I34" s="56"/>
    </row>
    <row r="35" spans="2:9" ht="13.5" hidden="1">
      <c r="B35" s="117" t="s">
        <v>504</v>
      </c>
      <c r="C35" s="153" t="s">
        <v>501</v>
      </c>
      <c r="D35" s="161">
        <f>D37</f>
        <v>0</v>
      </c>
      <c r="E35" s="161">
        <f>E37</f>
        <v>0</v>
      </c>
      <c r="F35" s="165">
        <f>F37</f>
        <v>0</v>
      </c>
      <c r="G35" s="120" t="e">
        <f>#REF!/F35*100</f>
        <v>#REF!</v>
      </c>
      <c r="H35" s="118">
        <f t="shared" si="0"/>
        <v>0</v>
      </c>
      <c r="I35" s="56"/>
    </row>
    <row r="36" spans="2:9" ht="13.5" hidden="1">
      <c r="B36" s="31" t="s">
        <v>264</v>
      </c>
      <c r="C36" s="154" t="s">
        <v>483</v>
      </c>
      <c r="D36" s="162">
        <f>D37</f>
        <v>0</v>
      </c>
      <c r="E36" s="162">
        <f>E37</f>
        <v>0</v>
      </c>
      <c r="F36" s="126">
        <f>F37</f>
        <v>0</v>
      </c>
      <c r="G36" s="120" t="e">
        <f>#REF!/F36*100</f>
        <v>#REF!</v>
      </c>
      <c r="H36" s="118"/>
      <c r="I36" s="56"/>
    </row>
    <row r="37" spans="2:9" ht="13.5" hidden="1">
      <c r="B37" s="31" t="s">
        <v>387</v>
      </c>
      <c r="C37" s="154" t="s">
        <v>360</v>
      </c>
      <c r="D37" s="162"/>
      <c r="E37" s="162"/>
      <c r="F37" s="126"/>
      <c r="G37" s="120" t="e">
        <f>#REF!/F37*100</f>
        <v>#REF!</v>
      </c>
      <c r="H37" s="118">
        <f>F37/11*12</f>
        <v>0</v>
      </c>
      <c r="I37" s="56"/>
    </row>
    <row r="38" spans="2:9" ht="13.5">
      <c r="B38" s="117" t="s">
        <v>503</v>
      </c>
      <c r="C38" s="153" t="s">
        <v>502</v>
      </c>
      <c r="D38" s="161">
        <f aca="true" t="shared" si="1" ref="D38:F39">D39</f>
        <v>14230856</v>
      </c>
      <c r="E38" s="161">
        <f t="shared" si="1"/>
        <v>0</v>
      </c>
      <c r="F38" s="165">
        <f t="shared" si="1"/>
        <v>14230856</v>
      </c>
      <c r="G38" s="120"/>
      <c r="H38" s="118"/>
      <c r="I38" s="56"/>
    </row>
    <row r="39" spans="2:9" ht="13.5">
      <c r="B39" s="31" t="s">
        <v>264</v>
      </c>
      <c r="C39" s="154" t="s">
        <v>159</v>
      </c>
      <c r="D39" s="162">
        <f t="shared" si="1"/>
        <v>14230856</v>
      </c>
      <c r="E39" s="162">
        <f t="shared" si="1"/>
        <v>0</v>
      </c>
      <c r="F39" s="126">
        <f t="shared" si="1"/>
        <v>14230856</v>
      </c>
      <c r="G39" s="120" t="e">
        <f>#REF!/F39*100</f>
        <v>#REF!</v>
      </c>
      <c r="H39" s="118">
        <f>F39/11*12</f>
        <v>15524570.181818184</v>
      </c>
      <c r="I39" s="56"/>
    </row>
    <row r="40" spans="2:9" ht="13.5">
      <c r="B40" s="31" t="s">
        <v>387</v>
      </c>
      <c r="C40" s="154" t="s">
        <v>160</v>
      </c>
      <c r="D40" s="162">
        <v>14230856</v>
      </c>
      <c r="E40" s="162">
        <v>0</v>
      </c>
      <c r="F40" s="126">
        <v>14230856</v>
      </c>
      <c r="G40" s="120"/>
      <c r="H40" s="118">
        <f>F40/11*12</f>
        <v>15524570.181818184</v>
      </c>
      <c r="I40" s="56"/>
    </row>
    <row r="42" spans="2:5" ht="12.75">
      <c r="B42" s="28"/>
      <c r="C42" s="29"/>
      <c r="D42" s="30"/>
      <c r="E42" s="30"/>
    </row>
    <row r="43" spans="2:6" ht="18.75" customHeight="1">
      <c r="B43" s="28"/>
      <c r="C43" s="29"/>
      <c r="D43" s="30"/>
      <c r="E43" s="30"/>
      <c r="F43" s="30"/>
    </row>
    <row r="44" spans="2:6" ht="12.75" hidden="1">
      <c r="B44" s="28"/>
      <c r="C44" s="29"/>
      <c r="D44" s="30"/>
      <c r="E44" s="30"/>
      <c r="F44" s="30"/>
    </row>
    <row r="45" spans="2:6" ht="12.75" hidden="1">
      <c r="B45" s="28"/>
      <c r="C45" s="29"/>
      <c r="D45" s="29"/>
      <c r="E45" s="30"/>
      <c r="F45" s="30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sheetProtection/>
  <mergeCells count="8">
    <mergeCell ref="G9:G10"/>
    <mergeCell ref="B5:F5"/>
    <mergeCell ref="B6:F6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2021-12-13T09:35:26Z</cp:lastPrinted>
  <dcterms:created xsi:type="dcterms:W3CDTF">2013-11-13T08:47:41Z</dcterms:created>
  <dcterms:modified xsi:type="dcterms:W3CDTF">2021-12-13T09:35:31Z</dcterms:modified>
  <cp:category/>
  <cp:version/>
  <cp:contentType/>
  <cp:contentStatus/>
</cp:coreProperties>
</file>