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70" windowHeight="8190" tabRatio="934" activeTab="2"/>
  </bookViews>
  <sheets>
    <sheet name="Esalonare" sheetId="1" r:id="rId1"/>
    <sheet name="Date " sheetId="2" r:id="rId2"/>
    <sheet name="DevGen" sheetId="3" r:id="rId3"/>
    <sheet name="EvalOb1Constructii" sheetId="4" r:id="rId4"/>
    <sheet name="EvOb1Instalatii" sheetId="5" r:id="rId5"/>
    <sheet name="UtilajeOb1" sheetId="6" r:id="rId6"/>
    <sheet name="DevizObiect1" sheetId="7" r:id="rId7"/>
  </sheets>
  <externalReferences>
    <externalReference r:id="rId10"/>
  </externalReferences>
  <definedNames>
    <definedName name="_xlnm.Print_Area" localSheetId="2">'DevGen'!$A$1:$G$64</definedName>
    <definedName name="_xlnm.Print_Area" localSheetId="6">'DevizObiect1'!$A$1:$G$35</definedName>
    <definedName name="_xlnm.Print_Area" localSheetId="0">'Esalonare'!$A$1:$H$25</definedName>
    <definedName name="_xlnm.Print_Area" localSheetId="3">'EvalOb1Constructii'!$A$1:$E$34</definedName>
    <definedName name="_xlnm.Print_Area" localSheetId="4">'EvOb1Instalatii'!$A$1:$G$53</definedName>
    <definedName name="_xlnm.Print_Area" localSheetId="5">'UtilajeOb1'!$A$1:$G$29</definedName>
    <definedName name="_xlnm.Print_Titles" localSheetId="2">'DevGen'!$6:$8</definedName>
  </definedNames>
  <calcPr fullCalcOnLoad="1"/>
</workbook>
</file>

<file path=xl/sharedStrings.xml><?xml version="1.0" encoding="utf-8"?>
<sst xmlns="http://schemas.openxmlformats.org/spreadsheetml/2006/main" count="338" uniqueCount="238">
  <si>
    <t>lei/EURO</t>
  </si>
  <si>
    <t>Nr. Crt.</t>
  </si>
  <si>
    <t>Denumirea capitolelor şi subcapitolelor de cheltuieli</t>
  </si>
  <si>
    <t>Valoare (fără TVA)</t>
  </si>
  <si>
    <t>TVA</t>
  </si>
  <si>
    <t>Valoare (cu TVA)</t>
  </si>
  <si>
    <t>Mii lei</t>
  </si>
  <si>
    <t>Mii euro</t>
  </si>
  <si>
    <t>1</t>
  </si>
  <si>
    <t>I.</t>
  </si>
  <si>
    <t>LUCRĂRI DE CONSTRUCŢII</t>
  </si>
  <si>
    <t>2</t>
  </si>
  <si>
    <t>Construcţii: rezistenţă (fundaţii, structură de rezistenţă) şi arhitectură (închideri exterioare, compartimentări, finisaje)</t>
  </si>
  <si>
    <t>3</t>
  </si>
  <si>
    <t>4</t>
  </si>
  <si>
    <t>Instalaţii electrice</t>
  </si>
  <si>
    <t>5</t>
  </si>
  <si>
    <t>6</t>
  </si>
  <si>
    <t>Instalaţii de alimentare cu gaze naturale</t>
  </si>
  <si>
    <t>Instalaţii de telecomunicaţii</t>
  </si>
  <si>
    <t> </t>
  </si>
  <si>
    <t>TOTAL I</t>
  </si>
  <si>
    <t>II.</t>
  </si>
  <si>
    <t>MONTAJ</t>
  </si>
  <si>
    <t>Montaj utilaje şi echipamente tehnologice</t>
  </si>
  <si>
    <t>TOTAL II</t>
  </si>
  <si>
    <t>III.</t>
  </si>
  <si>
    <t>PROCURARE</t>
  </si>
  <si>
    <t>Utilaje şi echipamente tehnologice</t>
  </si>
  <si>
    <t>Utilaje şi echipamente de transport</t>
  </si>
  <si>
    <t>Dotări</t>
  </si>
  <si>
    <t>TOTAL III</t>
  </si>
  <si>
    <t>TOTAL (TOTAL I + TOTAL II + TOTAL III)</t>
  </si>
  <si>
    <t>Curs EURO</t>
  </si>
  <si>
    <t>Data</t>
  </si>
  <si>
    <t xml:space="preserve">                                      la cursul =</t>
  </si>
  <si>
    <t>Euro</t>
  </si>
  <si>
    <t>Cant</t>
  </si>
  <si>
    <t>buc</t>
  </si>
  <si>
    <t>Total</t>
  </si>
  <si>
    <t>Întocmit</t>
  </si>
  <si>
    <t xml:space="preserve"> DEVIZ GENERAL</t>
  </si>
  <si>
    <t xml:space="preserve">privind cheltuielile necesare realizării obiectivului </t>
  </si>
  <si>
    <t xml:space="preserve"> </t>
  </si>
  <si>
    <t>Nr. crt.</t>
  </si>
  <si>
    <t>DENUMIREA CAPITOLELOR ŞI SUBCAPITOLELOR DE CHELTUIELI</t>
  </si>
  <si>
    <t>Valoare (inclusiv TVA)</t>
  </si>
  <si>
    <t>PARTEA I, CAPITOLUL 1 – cheltuieli pentru obţinerea şi amenajarea terenului</t>
  </si>
  <si>
    <t>Obţinerea terenului</t>
  </si>
  <si>
    <t>Amenajarea terenului</t>
  </si>
  <si>
    <t>Amenajări pentru protecţia mediului şi aducere  la starea iniţială</t>
  </si>
  <si>
    <t>TOTAL CAPITOL 1</t>
  </si>
  <si>
    <t>CAPITOLUL 2 - Cheltuieli pentru asigurarea utilităţilor necesare obiectivului</t>
  </si>
  <si>
    <t>TOTAL CAPITOL 2</t>
  </si>
  <si>
    <t xml:space="preserve">CAPITOLUL  3 – Cheltuieli pentru proiectare şi proiectare şi asistenţă tehnică </t>
  </si>
  <si>
    <t xml:space="preserve">Studii teren </t>
  </si>
  <si>
    <t>Taxe pentru obţinerea de avize, acorduri şi autorizaţii</t>
  </si>
  <si>
    <t>Proiectare şi inginerie</t>
  </si>
  <si>
    <t xml:space="preserve">Organizarea procedurilor de achiziţie </t>
  </si>
  <si>
    <t>Consultanţă</t>
  </si>
  <si>
    <t>Asistenţă tehnică</t>
  </si>
  <si>
    <t>TOTAL CAPITOL 3</t>
  </si>
  <si>
    <t xml:space="preserve">CAPITOLUL 4 – Cheltuieli pentru investiţia de bază </t>
  </si>
  <si>
    <t>Construcţii şi instalaţii</t>
  </si>
  <si>
    <t>Montaj utilaj tehnologic</t>
  </si>
  <si>
    <t>Utilaje, echipamente tehnologice şi funcţionale cu montaj</t>
  </si>
  <si>
    <t>Utilaje fără montaj şi echipamente de transport</t>
  </si>
  <si>
    <t>Active necorporale</t>
  </si>
  <si>
    <t>TOTAL CAPITOL 4</t>
  </si>
  <si>
    <t xml:space="preserve">CAPITOLUL 5 – alte cheltuieli </t>
  </si>
  <si>
    <t>Organizare de şantier</t>
  </si>
  <si>
    <t>5.1.1 Lucrări de construcţii</t>
  </si>
  <si>
    <t>5.1.2 Cheltuieli conexe organizării şantierului</t>
  </si>
  <si>
    <t>Comisioane, taxe, cote legale, costul creditului</t>
  </si>
  <si>
    <t>Cheltuieli diverse şi neprevăzute</t>
  </si>
  <si>
    <t>TOTAL CAPITOL 5</t>
  </si>
  <si>
    <t xml:space="preserve">CAPITOLUL 6 – Cheltuieli pentru probe tehnologice şi teste şi predare la beneficiar </t>
  </si>
  <si>
    <t>Pregătirea personalului de exploatare</t>
  </si>
  <si>
    <t>Probe tehnologice</t>
  </si>
  <si>
    <t>TOTAL CAPITOL 6</t>
  </si>
  <si>
    <t xml:space="preserve">TOTAL GENERAL </t>
  </si>
  <si>
    <t>Din care C+M</t>
  </si>
  <si>
    <t>din</t>
  </si>
  <si>
    <t>UM</t>
  </si>
  <si>
    <t>Izolaţii</t>
  </si>
  <si>
    <t>Instalaţii sanitare şi reţele de apă</t>
  </si>
  <si>
    <t>P.U.</t>
  </si>
  <si>
    <t>Eşalonarea costurilor coroborate cu graficul de realizare a investiţiei</t>
  </si>
  <si>
    <t xml:space="preserve">Cap </t>
  </si>
  <si>
    <t>mii le f. TVA</t>
  </si>
  <si>
    <t>3.2.</t>
  </si>
  <si>
    <t>Obţ. avize şi</t>
  </si>
  <si>
    <t>Eşalonare fiz.</t>
  </si>
  <si>
    <t>autorizaţii</t>
  </si>
  <si>
    <t>Eşalonare val.</t>
  </si>
  <si>
    <t>3.3.</t>
  </si>
  <si>
    <t>Proiectare şi</t>
  </si>
  <si>
    <t>3.6.</t>
  </si>
  <si>
    <t>asist. Tehnică</t>
  </si>
  <si>
    <t>3.4.</t>
  </si>
  <si>
    <t>Organizare</t>
  </si>
  <si>
    <t>licitaţie</t>
  </si>
  <si>
    <t>3.5.</t>
  </si>
  <si>
    <t>4.1.</t>
  </si>
  <si>
    <t>Construcţii</t>
  </si>
  <si>
    <t>instalaţii</t>
  </si>
  <si>
    <t>4.2.</t>
  </si>
  <si>
    <t>Montaj</t>
  </si>
  <si>
    <t xml:space="preserve">utilaje </t>
  </si>
  <si>
    <t>4.3.</t>
  </si>
  <si>
    <t>Aprovizonarea</t>
  </si>
  <si>
    <t>5.1.</t>
  </si>
  <si>
    <t>Organizare de</t>
  </si>
  <si>
    <t>şantier</t>
  </si>
  <si>
    <t>mc</t>
  </si>
  <si>
    <t>mp</t>
  </si>
  <si>
    <t>m</t>
  </si>
  <si>
    <t>Devizul Obiectului nr.1</t>
  </si>
  <si>
    <t xml:space="preserve">PU </t>
  </si>
  <si>
    <t>PU</t>
  </si>
  <si>
    <t>Valoare</t>
  </si>
  <si>
    <t xml:space="preserve">Valoare </t>
  </si>
  <si>
    <t>Lei</t>
  </si>
  <si>
    <t xml:space="preserve">Agitator diam 6m </t>
  </si>
  <si>
    <t>Şnec 5m</t>
  </si>
  <si>
    <t>Ciclon separator funingime</t>
  </si>
  <si>
    <t>Vas puffer 5000l</t>
  </si>
  <si>
    <t xml:space="preserve">Pompă circulaţie cazan </t>
  </si>
  <si>
    <t>Pompă circulaţie panou solar</t>
  </si>
  <si>
    <t>Pompă circulaţie SCP panou solar</t>
  </si>
  <si>
    <t>Pompă circulaţie încălzire</t>
  </si>
  <si>
    <t>Pompă agent primar preparare acc</t>
  </si>
  <si>
    <t>Pompă recirculaţie acc</t>
  </si>
  <si>
    <t>Robinet cu trei căi Dn80</t>
  </si>
  <si>
    <t>Vas expansiune 1500l</t>
  </si>
  <si>
    <t>Vas expansiune 500l</t>
  </si>
  <si>
    <t>Schimbător de căldură cu plăci 152 kW</t>
  </si>
  <si>
    <t>Schimbător de căldură cu plăci 250kW</t>
  </si>
  <si>
    <t>Dedurizator automat</t>
  </si>
  <si>
    <t>Panouri solare</t>
  </si>
  <si>
    <t>ing. Tar Imre</t>
  </si>
  <si>
    <t>Instalatii de incalzire</t>
  </si>
  <si>
    <t>Cazan biomasă 800kW</t>
  </si>
  <si>
    <t>Preţ total</t>
  </si>
  <si>
    <t>lei</t>
  </si>
  <si>
    <t>ml</t>
  </si>
  <si>
    <t>Total reţele</t>
  </si>
  <si>
    <t xml:space="preserve">Instalaţii </t>
  </si>
  <si>
    <t>Montare ţeavă oţel 1/2"</t>
  </si>
  <si>
    <t>Montare ţeavă oţel 3/4"</t>
  </si>
  <si>
    <t>Montare ţeavă oţel 1"</t>
  </si>
  <si>
    <t>Montare ţeavă oţel 11/2"</t>
  </si>
  <si>
    <t>Montare ţeavă oţel 11/4"</t>
  </si>
  <si>
    <t>Montare ţeavă oţel Dn50</t>
  </si>
  <si>
    <t>Montare ţeavă oţel Dn65</t>
  </si>
  <si>
    <t>Montare ţeavă oţel Dn80</t>
  </si>
  <si>
    <t>Montare ţeavă oţel Dn100</t>
  </si>
  <si>
    <t>Montare ţeavă oţel Dn125</t>
  </si>
  <si>
    <t>Robinet 1"</t>
  </si>
  <si>
    <t>Robinet 1 1/4"</t>
  </si>
  <si>
    <t>Robinet 1 1/2"</t>
  </si>
  <si>
    <t>Robinet Dn65</t>
  </si>
  <si>
    <t>Robinet Dn100</t>
  </si>
  <si>
    <t>Robinet Dn125</t>
  </si>
  <si>
    <t>Robinet asig. contar inchiderii Dn65</t>
  </si>
  <si>
    <t>Clapeta Dn65</t>
  </si>
  <si>
    <t>Clapeta Dn100</t>
  </si>
  <si>
    <t>Clapeta Dn125</t>
  </si>
  <si>
    <t>Total instalatii</t>
  </si>
  <si>
    <t>Robinet reglaj Dn50</t>
  </si>
  <si>
    <t>Robinet reglaj Dn100</t>
  </si>
  <si>
    <t>Filtru Dn125</t>
  </si>
  <si>
    <t>Supapa siguranta</t>
  </si>
  <si>
    <t>Izolatii</t>
  </si>
  <si>
    <t>Izolatie 1/2"</t>
  </si>
  <si>
    <t>Izolatie 3/4"</t>
  </si>
  <si>
    <t>Izolatie 1"</t>
  </si>
  <si>
    <t>Izolatie 11/4"</t>
  </si>
  <si>
    <t>Izolatie 11/2"</t>
  </si>
  <si>
    <t>Izolatiel Dn50</t>
  </si>
  <si>
    <t>Izolatie Dn65</t>
  </si>
  <si>
    <t>Izolatie Dn80</t>
  </si>
  <si>
    <t>Izolatie Dn100</t>
  </si>
  <si>
    <t>Izolatie Dn125</t>
  </si>
  <si>
    <t>Evaluări Obiect nr.1 Lucrări instalaţii în centrala termică</t>
  </si>
  <si>
    <t>EVALUAREA LUCRARILOR PROPUSE</t>
  </si>
  <si>
    <t>Categoria de lucrari</t>
  </si>
  <si>
    <t>Cantitate</t>
  </si>
  <si>
    <t>Valoare pe categorii</t>
  </si>
  <si>
    <t>LEI/UM</t>
  </si>
  <si>
    <t>lucrari LEI</t>
  </si>
  <si>
    <t>1. REZISTENTA</t>
  </si>
  <si>
    <t>Strat pietris compactat</t>
  </si>
  <si>
    <t>Hidroizolatie</t>
  </si>
  <si>
    <t>Pardoseala beton cota 0.00</t>
  </si>
  <si>
    <t>Planseu b.a. cota 5.05</t>
  </si>
  <si>
    <t xml:space="preserve">Zid de caramida </t>
  </si>
  <si>
    <t>Fundatie</t>
  </si>
  <si>
    <t>Centura de beton la cota + 5.05</t>
  </si>
  <si>
    <t>Total lucrari rezistenta</t>
  </si>
  <si>
    <t>2. ARHITECTURA</t>
  </si>
  <si>
    <t xml:space="preserve">Izolatie termica polistiren extrudat </t>
  </si>
  <si>
    <t>Burlane</t>
  </si>
  <si>
    <t xml:space="preserve">Usi exterioare noi cu tamplarie din lemn stratificat </t>
  </si>
  <si>
    <t>Ferestre exterioare noi cu tamplarie lemn stratificat si geam termopan</t>
  </si>
  <si>
    <t>Termosistem alcatuit din termoizolatie 5 cm polistiren expandat,plasa de fibra de stica tencuiala nobila tip Caparol</t>
  </si>
  <si>
    <t xml:space="preserve">Soclu </t>
  </si>
  <si>
    <t>Gresie antiderapanta pe scarile de acces si pe terasa exterioara</t>
  </si>
  <si>
    <t>Pardoseala gresie</t>
  </si>
  <si>
    <t xml:space="preserve">Tencuiala int.la pereti si tavan </t>
  </si>
  <si>
    <t>Vopsitorie cu vopsea lavabila la pereti int. si tavan</t>
  </si>
  <si>
    <t>Polistiren extrudat 5 cm la pardoseala</t>
  </si>
  <si>
    <t>Total lucrari arhitectura</t>
  </si>
  <si>
    <t xml:space="preserve">Total lucrari  (fara TVA) </t>
  </si>
  <si>
    <t>INTOCMIT</t>
  </si>
  <si>
    <t>ing Bojte Amalia</t>
  </si>
  <si>
    <t xml:space="preserve">Drumuri </t>
  </si>
  <si>
    <t>Listă utilaje la Obiect nr.1 Centrala termică</t>
  </si>
  <si>
    <t xml:space="preserve">   Utilaj</t>
  </si>
  <si>
    <t>Centrala termică</t>
  </si>
  <si>
    <t>2.1.</t>
  </si>
  <si>
    <t>Total cap 2.</t>
  </si>
  <si>
    <t>"Modernizarea reţelelor termice aferente centralelor termice de cartier                          din municipiul Tîrgu Mureş"</t>
  </si>
  <si>
    <t>CT1 Tudor Vladimirescu</t>
  </si>
  <si>
    <t>CT4 Tudor Vladimirescu</t>
  </si>
  <si>
    <t>CT3 Tudor Vladimirescu</t>
  </si>
  <si>
    <t>CT6 Tudor Vladimirescu</t>
  </si>
  <si>
    <t>CT7 Tudor Vladimirescu</t>
  </si>
  <si>
    <t>CT1 Dâmbul Pietros</t>
  </si>
  <si>
    <t>CT2 Dâmbul Pietros</t>
  </si>
  <si>
    <t>CT3 Dâmbul Pietros</t>
  </si>
  <si>
    <t>CT4 Dâmbul Pietros</t>
  </si>
  <si>
    <t>CT2 Mureşeni</t>
  </si>
  <si>
    <t>CT1 Mureşeni</t>
  </si>
  <si>
    <t>CT Unirii</t>
  </si>
  <si>
    <t xml:space="preserve">CT Budai </t>
  </si>
  <si>
    <t>Lucrări în subsoluri</t>
  </si>
  <si>
    <t>Racorduri utilităţi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</si>
</sst>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#,##0.0"/>
  </numFmts>
  <fonts count="61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61"/>
      <name val="Arial Unicode MS"/>
      <family val="2"/>
    </font>
    <font>
      <sz val="10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6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 Unicode MS"/>
      <family val="2"/>
    </font>
    <font>
      <b/>
      <i/>
      <sz val="12"/>
      <name val="Arial"/>
      <family val="2"/>
    </font>
    <font>
      <b/>
      <sz val="12"/>
      <color indexed="61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1" fontId="4" fillId="0" borderId="0" xfId="57" applyNumberFormat="1" applyFont="1" applyBorder="1" applyAlignment="1">
      <alignment horizontal="right" vertical="center"/>
      <protection/>
    </xf>
    <xf numFmtId="172" fontId="4" fillId="0" borderId="0" xfId="57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73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2" fillId="35" borderId="11" xfId="0" applyFont="1" applyFill="1" applyBorder="1" applyAlignment="1">
      <alignment vertical="top" wrapText="1"/>
    </xf>
    <xf numFmtId="0" fontId="13" fillId="35" borderId="12" xfId="0" applyFont="1" applyFill="1" applyBorder="1" applyAlignment="1">
      <alignment horizontal="center" vertical="top" wrapText="1"/>
    </xf>
    <xf numFmtId="0" fontId="13" fillId="35" borderId="13" xfId="0" applyFont="1" applyFill="1" applyBorder="1" applyAlignment="1">
      <alignment vertical="top" wrapText="1"/>
    </xf>
    <xf numFmtId="0" fontId="13" fillId="35" borderId="14" xfId="0" applyFont="1" applyFill="1" applyBorder="1" applyAlignment="1">
      <alignment horizontal="center" vertical="top" wrapText="1"/>
    </xf>
    <xf numFmtId="0" fontId="14" fillId="35" borderId="15" xfId="0" applyFont="1" applyFill="1" applyBorder="1" applyAlignment="1">
      <alignment horizontal="center" vertical="top" wrapText="1"/>
    </xf>
    <xf numFmtId="0" fontId="15" fillId="35" borderId="16" xfId="0" applyFont="1" applyFill="1" applyBorder="1" applyAlignment="1">
      <alignment vertical="top" wrapText="1"/>
    </xf>
    <xf numFmtId="0" fontId="15" fillId="35" borderId="17" xfId="0" applyFont="1" applyFill="1" applyBorder="1" applyAlignment="1">
      <alignment vertical="top" wrapText="1"/>
    </xf>
    <xf numFmtId="0" fontId="14" fillId="35" borderId="17" xfId="0" applyFont="1" applyFill="1" applyBorder="1" applyAlignment="1">
      <alignment horizontal="center" vertical="top" wrapText="1"/>
    </xf>
    <xf numFmtId="0" fontId="14" fillId="35" borderId="1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vertical="top"/>
    </xf>
    <xf numFmtId="0" fontId="11" fillId="0" borderId="18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17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11" fillId="0" borderId="22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11" fillId="0" borderId="17" xfId="0" applyNumberFormat="1" applyFont="1" applyBorder="1" applyAlignment="1">
      <alignment horizontal="center" vertical="top" wrapText="1"/>
    </xf>
    <xf numFmtId="178" fontId="11" fillId="0" borderId="18" xfId="0" applyNumberFormat="1" applyFont="1" applyBorder="1" applyAlignment="1">
      <alignment horizontal="center" vertical="top" wrapText="1"/>
    </xf>
    <xf numFmtId="178" fontId="3" fillId="0" borderId="18" xfId="0" applyNumberFormat="1" applyFont="1" applyBorder="1" applyAlignment="1">
      <alignment horizontal="center" vertical="top"/>
    </xf>
    <xf numFmtId="178" fontId="3" fillId="0" borderId="20" xfId="0" applyNumberFormat="1" applyFont="1" applyBorder="1" applyAlignment="1">
      <alignment horizontal="center" vertical="top"/>
    </xf>
    <xf numFmtId="178" fontId="3" fillId="0" borderId="17" xfId="0" applyNumberFormat="1" applyFont="1" applyBorder="1" applyAlignment="1">
      <alignment horizontal="center" vertical="top" wrapText="1"/>
    </xf>
    <xf numFmtId="178" fontId="11" fillId="0" borderId="22" xfId="0" applyNumberFormat="1" applyFont="1" applyBorder="1" applyAlignment="1">
      <alignment horizontal="center" vertical="top" wrapText="1"/>
    </xf>
    <xf numFmtId="178" fontId="11" fillId="0" borderId="21" xfId="0" applyNumberFormat="1" applyFont="1" applyBorder="1" applyAlignment="1">
      <alignment horizontal="center" vertical="top" wrapText="1"/>
    </xf>
    <xf numFmtId="178" fontId="3" fillId="0" borderId="18" xfId="0" applyNumberFormat="1" applyFont="1" applyBorder="1" applyAlignment="1">
      <alignment horizontal="center" vertical="top" wrapText="1"/>
    </xf>
    <xf numFmtId="178" fontId="3" fillId="0" borderId="20" xfId="0" applyNumberFormat="1" applyFont="1" applyBorder="1" applyAlignment="1">
      <alignment horizontal="center" vertical="top" wrapText="1"/>
    </xf>
    <xf numFmtId="172" fontId="11" fillId="0" borderId="17" xfId="0" applyNumberFormat="1" applyFont="1" applyBorder="1" applyAlignment="1">
      <alignment horizontal="center" vertical="top" wrapText="1"/>
    </xf>
    <xf numFmtId="172" fontId="11" fillId="0" borderId="22" xfId="0" applyNumberFormat="1" applyFont="1" applyBorder="1" applyAlignment="1">
      <alignment horizontal="center" vertical="top" wrapText="1"/>
    </xf>
    <xf numFmtId="172" fontId="11" fillId="0" borderId="18" xfId="0" applyNumberFormat="1" applyFont="1" applyBorder="1" applyAlignment="1">
      <alignment horizontal="center" vertical="top" wrapText="1"/>
    </xf>
    <xf numFmtId="172" fontId="11" fillId="0" borderId="21" xfId="0" applyNumberFormat="1" applyFont="1" applyBorder="1" applyAlignment="1">
      <alignment horizontal="center" vertical="top" wrapText="1"/>
    </xf>
    <xf numFmtId="172" fontId="3" fillId="0" borderId="17" xfId="0" applyNumberFormat="1" applyFont="1" applyBorder="1" applyAlignment="1">
      <alignment horizontal="center" vertical="top" wrapText="1"/>
    </xf>
    <xf numFmtId="172" fontId="3" fillId="0" borderId="22" xfId="0" applyNumberFormat="1" applyFont="1" applyBorder="1" applyAlignment="1">
      <alignment horizontal="center" vertical="top" wrapText="1"/>
    </xf>
    <xf numFmtId="172" fontId="3" fillId="0" borderId="18" xfId="0" applyNumberFormat="1" applyFont="1" applyBorder="1" applyAlignment="1">
      <alignment horizontal="center" vertical="top" wrapText="1"/>
    </xf>
    <xf numFmtId="172" fontId="3" fillId="0" borderId="21" xfId="0" applyNumberFormat="1" applyFont="1" applyBorder="1" applyAlignment="1">
      <alignment horizontal="center" vertical="top" wrapText="1"/>
    </xf>
    <xf numFmtId="172" fontId="17" fillId="0" borderId="18" xfId="0" applyNumberFormat="1" applyFont="1" applyBorder="1" applyAlignment="1">
      <alignment horizontal="center" vertical="top" wrapText="1"/>
    </xf>
    <xf numFmtId="172" fontId="3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1" fontId="4" fillId="0" borderId="0" xfId="57" applyNumberFormat="1" applyFont="1" applyBorder="1" applyAlignment="1">
      <alignment horizontal="right" vertical="top"/>
      <protection/>
    </xf>
    <xf numFmtId="173" fontId="2" fillId="0" borderId="0" xfId="0" applyNumberFormat="1" applyFont="1" applyAlignment="1">
      <alignment vertical="top"/>
    </xf>
    <xf numFmtId="172" fontId="4" fillId="0" borderId="0" xfId="57" applyNumberFormat="1" applyFont="1" applyBorder="1" applyAlignment="1">
      <alignment vertical="top" wrapText="1"/>
      <protection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left" vertical="top"/>
    </xf>
    <xf numFmtId="0" fontId="0" fillId="35" borderId="0" xfId="0" applyFill="1" applyAlignment="1">
      <alignment vertical="top"/>
    </xf>
    <xf numFmtId="178" fontId="11" fillId="0" borderId="24" xfId="0" applyNumberFormat="1" applyFont="1" applyBorder="1" applyAlignment="1">
      <alignment horizontal="center" vertical="top"/>
    </xf>
    <xf numFmtId="17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78" fontId="0" fillId="0" borderId="0" xfId="0" applyNumberFormat="1" applyAlignment="1">
      <alignment vertical="top"/>
    </xf>
    <xf numFmtId="0" fontId="11" fillId="0" borderId="18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3" fontId="11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8" fontId="11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78" fontId="0" fillId="0" borderId="23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178" fontId="19" fillId="0" borderId="23" xfId="0" applyNumberFormat="1" applyFont="1" applyBorder="1" applyAlignment="1">
      <alignment/>
    </xf>
    <xf numFmtId="178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79" fontId="0" fillId="0" borderId="2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179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0" fillId="36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" fillId="37" borderId="36" xfId="0" applyFont="1" applyFill="1" applyBorder="1" applyAlignment="1">
      <alignment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/>
    </xf>
    <xf numFmtId="0" fontId="2" fillId="37" borderId="38" xfId="0" applyFont="1" applyFill="1" applyBorder="1" applyAlignment="1">
      <alignment horizontal="center"/>
    </xf>
    <xf numFmtId="0" fontId="2" fillId="37" borderId="39" xfId="0" applyFont="1" applyFill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right" vertical="center"/>
    </xf>
    <xf numFmtId="0" fontId="0" fillId="38" borderId="0" xfId="0" applyFill="1" applyAlignment="1">
      <alignment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horizontal="center" vertical="center"/>
    </xf>
    <xf numFmtId="179" fontId="0" fillId="0" borderId="32" xfId="0" applyNumberFormat="1" applyFont="1" applyBorder="1" applyAlignment="1">
      <alignment horizontal="center" vertical="center"/>
    </xf>
    <xf numFmtId="179" fontId="0" fillId="0" borderId="33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3" fontId="2" fillId="35" borderId="4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18" fillId="0" borderId="21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178" fontId="3" fillId="0" borderId="15" xfId="0" applyNumberFormat="1" applyFont="1" applyBorder="1" applyAlignment="1">
      <alignment horizontal="center" vertical="top" wrapText="1"/>
    </xf>
    <xf numFmtId="178" fontId="18" fillId="0" borderId="15" xfId="0" applyNumberFormat="1" applyFont="1" applyBorder="1" applyAlignment="1">
      <alignment horizontal="center" vertical="top" wrapText="1"/>
    </xf>
    <xf numFmtId="0" fontId="4" fillId="0" borderId="42" xfId="0" applyFont="1" applyBorder="1" applyAlignment="1">
      <alignment vertical="top"/>
    </xf>
    <xf numFmtId="0" fontId="4" fillId="0" borderId="42" xfId="0" applyFont="1" applyBorder="1" applyAlignment="1">
      <alignment vertical="top" wrapText="1"/>
    </xf>
    <xf numFmtId="178" fontId="11" fillId="0" borderId="42" xfId="0" applyNumberFormat="1" applyFont="1" applyBorder="1" applyAlignment="1">
      <alignment horizontal="center" vertical="top" wrapText="1"/>
    </xf>
    <xf numFmtId="178" fontId="18" fillId="0" borderId="22" xfId="0" applyNumberFormat="1" applyFont="1" applyBorder="1" applyAlignment="1">
      <alignment horizontal="center"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8" xfId="0" applyBorder="1" applyAlignment="1">
      <alignment vertical="top"/>
    </xf>
    <xf numFmtId="4" fontId="11" fillId="0" borderId="17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6" fillId="0" borderId="22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6" fillId="0" borderId="42" xfId="0" applyFont="1" applyBorder="1" applyAlignment="1">
      <alignment vertical="top" wrapText="1"/>
    </xf>
    <xf numFmtId="0" fontId="16" fillId="0" borderId="4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3" fillId="35" borderId="22" xfId="0" applyFont="1" applyFill="1" applyBorder="1" applyAlignment="1">
      <alignment horizontal="center" vertical="top" wrapText="1"/>
    </xf>
    <xf numFmtId="0" fontId="13" fillId="35" borderId="15" xfId="0" applyFont="1" applyFill="1" applyBorder="1" applyAlignment="1">
      <alignment horizontal="center" vertical="top" wrapText="1"/>
    </xf>
    <xf numFmtId="0" fontId="13" fillId="35" borderId="21" xfId="0" applyFont="1" applyFill="1" applyBorder="1" applyAlignment="1">
      <alignment horizontal="center" vertical="top" wrapText="1"/>
    </xf>
    <xf numFmtId="0" fontId="14" fillId="35" borderId="22" xfId="0" applyFont="1" applyFill="1" applyBorder="1" applyAlignment="1">
      <alignment horizontal="center" vertical="top" wrapText="1"/>
    </xf>
    <xf numFmtId="0" fontId="14" fillId="35" borderId="21" xfId="0" applyFont="1" applyFill="1" applyBorder="1" applyAlignment="1">
      <alignment horizontal="center" vertical="top" wrapText="1"/>
    </xf>
    <xf numFmtId="0" fontId="26" fillId="35" borderId="31" xfId="0" applyFont="1" applyFill="1" applyBorder="1" applyAlignment="1">
      <alignment horizontal="left"/>
    </xf>
    <xf numFmtId="0" fontId="26" fillId="35" borderId="32" xfId="0" applyFont="1" applyFill="1" applyBorder="1" applyAlignment="1">
      <alignment horizontal="left"/>
    </xf>
    <xf numFmtId="0" fontId="26" fillId="35" borderId="33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46" xfId="0" applyFont="1" applyBorder="1" applyAlignment="1">
      <alignment horizontal="left"/>
    </xf>
    <xf numFmtId="0" fontId="24" fillId="0" borderId="47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4" fillId="0" borderId="31" xfId="0" applyFont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24" fillId="0" borderId="49" xfId="0" applyFont="1" applyBorder="1" applyAlignment="1">
      <alignment horizontal="left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vgen117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rvek\Tervek_2010\Regen\Deviz_Gen_Re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 "/>
      <sheetName val="EsalonareApa"/>
      <sheetName val="ESALONAREcanal"/>
      <sheetName val="DevGenApa"/>
      <sheetName val="DevGenCanal"/>
      <sheetName val="EvOb1"/>
      <sheetName val="UtilajeOb1"/>
      <sheetName val="DevizObiect1"/>
      <sheetName val="EvOb2"/>
      <sheetName val="UtilajeOb2"/>
      <sheetName val="DevizObiect2"/>
      <sheetName val="EvOb3"/>
      <sheetName val="DevizObiect3"/>
      <sheetName val="EvOb4"/>
      <sheetName val="UtilajeiOb4"/>
      <sheetName val="DevizOb4"/>
    </sheetNames>
    <sheetDataSet>
      <sheetData sheetId="0">
        <row r="3">
          <cell r="B3">
            <v>4.2323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4.8515625" style="0" bestFit="1" customWidth="1"/>
    <col min="2" max="2" width="12.57421875" style="0" bestFit="1" customWidth="1"/>
    <col min="3" max="3" width="12.28125" style="0" bestFit="1" customWidth="1"/>
    <col min="4" max="4" width="6.7109375" style="0" customWidth="1"/>
    <col min="5" max="5" width="7.8515625" style="0" customWidth="1"/>
    <col min="6" max="7" width="7.57421875" style="0" bestFit="1" customWidth="1"/>
    <col min="8" max="8" width="11.140625" style="0" bestFit="1" customWidth="1"/>
  </cols>
  <sheetData>
    <row r="2" spans="2:7" ht="12.75" customHeight="1">
      <c r="B2" s="185" t="s">
        <v>87</v>
      </c>
      <c r="C2" s="185"/>
      <c r="D2" s="185"/>
      <c r="E2" s="185"/>
      <c r="F2" s="185"/>
      <c r="G2" s="185"/>
    </row>
    <row r="3" spans="2:7" ht="12.75">
      <c r="B3" s="185"/>
      <c r="C3" s="185"/>
      <c r="D3" s="185"/>
      <c r="E3" s="185"/>
      <c r="F3" s="185"/>
      <c r="G3" s="185"/>
    </row>
    <row r="5" spans="1:8" ht="12.75">
      <c r="A5" s="65" t="s">
        <v>88</v>
      </c>
      <c r="B5" s="65"/>
      <c r="C5" s="65"/>
      <c r="D5" s="65"/>
      <c r="E5" s="65"/>
      <c r="F5" s="65"/>
      <c r="G5" s="65"/>
      <c r="H5" s="65" t="s">
        <v>39</v>
      </c>
    </row>
    <row r="6" spans="1:8" ht="12.75">
      <c r="A6" s="65"/>
      <c r="B6" s="65"/>
      <c r="C6" s="65"/>
      <c r="D6" s="65">
        <v>1</v>
      </c>
      <c r="E6" s="65">
        <v>2</v>
      </c>
      <c r="F6" s="65">
        <v>3</v>
      </c>
      <c r="G6" s="65">
        <v>4</v>
      </c>
      <c r="H6" s="65" t="s">
        <v>89</v>
      </c>
    </row>
    <row r="7" spans="1:8" ht="12.75">
      <c r="A7" s="65" t="s">
        <v>90</v>
      </c>
      <c r="B7" s="65" t="s">
        <v>91</v>
      </c>
      <c r="C7" s="65" t="s">
        <v>92</v>
      </c>
      <c r="D7" s="65"/>
      <c r="E7" s="111"/>
      <c r="F7" s="111"/>
      <c r="G7" s="111"/>
      <c r="H7" s="65"/>
    </row>
    <row r="8" spans="1:8" ht="12.75">
      <c r="A8" s="65"/>
      <c r="B8" s="65" t="s">
        <v>93</v>
      </c>
      <c r="C8" s="65" t="s">
        <v>94</v>
      </c>
      <c r="D8" s="111"/>
      <c r="E8" s="111"/>
      <c r="F8" s="111"/>
      <c r="G8" s="111"/>
      <c r="H8" s="111">
        <f>DevGen!C21</f>
        <v>95</v>
      </c>
    </row>
    <row r="9" spans="1:9" ht="12.75">
      <c r="A9" s="65" t="s">
        <v>95</v>
      </c>
      <c r="B9" s="65" t="s">
        <v>96</v>
      </c>
      <c r="C9" s="65" t="s">
        <v>92</v>
      </c>
      <c r="D9" s="111"/>
      <c r="E9" s="111"/>
      <c r="F9" s="111"/>
      <c r="G9" s="111"/>
      <c r="H9" s="111"/>
      <c r="I9" s="112"/>
    </row>
    <row r="10" spans="1:8" ht="12.75">
      <c r="A10" s="65" t="s">
        <v>97</v>
      </c>
      <c r="B10" s="65" t="s">
        <v>98</v>
      </c>
      <c r="C10" s="65" t="s">
        <v>94</v>
      </c>
      <c r="D10" s="111"/>
      <c r="E10" s="111"/>
      <c r="F10" s="111"/>
      <c r="G10" s="111"/>
      <c r="H10" s="111">
        <f>DevGen!C22+DevGen!C25</f>
        <v>136</v>
      </c>
    </row>
    <row r="11" spans="1:8" ht="12.75">
      <c r="A11" s="65" t="s">
        <v>99</v>
      </c>
      <c r="B11" s="65" t="s">
        <v>100</v>
      </c>
      <c r="C11" s="65" t="s">
        <v>92</v>
      </c>
      <c r="D11" s="111"/>
      <c r="E11" s="111"/>
      <c r="F11" s="111"/>
      <c r="G11" s="111"/>
      <c r="H11" s="111"/>
    </row>
    <row r="12" spans="1:8" ht="12.75">
      <c r="A12" s="65"/>
      <c r="B12" s="65" t="s">
        <v>101</v>
      </c>
      <c r="C12" s="65" t="s">
        <v>94</v>
      </c>
      <c r="D12" s="111"/>
      <c r="E12" s="111"/>
      <c r="F12" s="111"/>
      <c r="G12" s="111"/>
      <c r="H12" s="111">
        <f>DevGen!C23</f>
        <v>0</v>
      </c>
    </row>
    <row r="13" spans="1:8" ht="12.75">
      <c r="A13" s="65" t="s">
        <v>102</v>
      </c>
      <c r="B13" s="65" t="s">
        <v>59</v>
      </c>
      <c r="C13" s="65" t="s">
        <v>92</v>
      </c>
      <c r="D13" s="111"/>
      <c r="E13" s="111"/>
      <c r="F13" s="111"/>
      <c r="G13" s="111"/>
      <c r="H13" s="111"/>
    </row>
    <row r="14" spans="1:9" ht="12.75">
      <c r="A14" s="65"/>
      <c r="B14" s="65"/>
      <c r="C14" s="65" t="s">
        <v>94</v>
      </c>
      <c r="D14" s="111"/>
      <c r="E14" s="111"/>
      <c r="F14" s="111"/>
      <c r="G14" s="111"/>
      <c r="H14" s="111">
        <f>DevGen!C24</f>
        <v>35</v>
      </c>
      <c r="I14" s="113"/>
    </row>
    <row r="15" spans="1:8" ht="12.75">
      <c r="A15" s="65" t="s">
        <v>103</v>
      </c>
      <c r="B15" s="65" t="s">
        <v>104</v>
      </c>
      <c r="C15" s="65" t="s">
        <v>92</v>
      </c>
      <c r="D15" s="111"/>
      <c r="E15" s="111"/>
      <c r="F15" s="111"/>
      <c r="G15" s="111"/>
      <c r="H15" s="111"/>
    </row>
    <row r="16" spans="1:8" ht="12.75">
      <c r="A16" s="65"/>
      <c r="B16" s="65" t="s">
        <v>105</v>
      </c>
      <c r="C16" s="65" t="s">
        <v>94</v>
      </c>
      <c r="D16" s="111"/>
      <c r="E16" s="111"/>
      <c r="F16" s="114"/>
      <c r="G16" s="114"/>
      <c r="H16" s="111">
        <f>DevGen!C28</f>
        <v>14215.594388</v>
      </c>
    </row>
    <row r="17" spans="1:13" ht="12.75">
      <c r="A17" s="65" t="s">
        <v>106</v>
      </c>
      <c r="B17" s="65" t="s">
        <v>107</v>
      </c>
      <c r="C17" s="65" t="s">
        <v>92</v>
      </c>
      <c r="D17" s="111"/>
      <c r="E17" s="111"/>
      <c r="F17" s="111"/>
      <c r="G17" s="111"/>
      <c r="H17" s="111"/>
      <c r="M17" s="115"/>
    </row>
    <row r="18" spans="1:8" ht="12.75">
      <c r="A18" s="65"/>
      <c r="B18" s="65" t="s">
        <v>108</v>
      </c>
      <c r="C18" s="65" t="s">
        <v>94</v>
      </c>
      <c r="D18" s="111"/>
      <c r="E18" s="111"/>
      <c r="F18" s="111"/>
      <c r="G18" s="111"/>
      <c r="H18" s="111">
        <f>DevGen!C43</f>
        <v>0</v>
      </c>
    </row>
    <row r="19" spans="1:8" ht="12.75">
      <c r="A19" s="65" t="s">
        <v>109</v>
      </c>
      <c r="B19" s="65" t="s">
        <v>110</v>
      </c>
      <c r="C19" s="65" t="s">
        <v>92</v>
      </c>
      <c r="D19" s="111"/>
      <c r="E19" s="111"/>
      <c r="F19" s="111"/>
      <c r="G19" s="111"/>
      <c r="H19" s="111"/>
    </row>
    <row r="20" spans="1:8" ht="12.75">
      <c r="A20" s="65"/>
      <c r="B20" s="65" t="s">
        <v>108</v>
      </c>
      <c r="C20" s="65" t="s">
        <v>94</v>
      </c>
      <c r="D20" s="111"/>
      <c r="E20" s="111"/>
      <c r="F20" s="111"/>
      <c r="G20" s="111"/>
      <c r="H20" s="111">
        <f>DevGen!C44</f>
        <v>0</v>
      </c>
    </row>
    <row r="21" spans="1:10" ht="12.75">
      <c r="A21" s="65" t="s">
        <v>111</v>
      </c>
      <c r="B21" s="65" t="s">
        <v>112</v>
      </c>
      <c r="C21" s="65" t="s">
        <v>92</v>
      </c>
      <c r="D21" s="111"/>
      <c r="E21" s="111"/>
      <c r="F21" s="111"/>
      <c r="G21" s="111"/>
      <c r="H21" s="111"/>
      <c r="I21" s="69"/>
      <c r="J21" s="69"/>
    </row>
    <row r="22" spans="1:10" ht="12.75">
      <c r="A22" s="65"/>
      <c r="B22" s="65" t="s">
        <v>113</v>
      </c>
      <c r="C22" s="65" t="s">
        <v>94</v>
      </c>
      <c r="D22" s="111"/>
      <c r="E22" s="111"/>
      <c r="F22" s="111"/>
      <c r="G22" s="111"/>
      <c r="H22" s="111">
        <f>DevGen!C51</f>
        <v>0</v>
      </c>
      <c r="I22" s="112"/>
      <c r="J22" s="69"/>
    </row>
    <row r="23" spans="9:10" ht="12.75">
      <c r="I23" s="69"/>
      <c r="J23" s="69"/>
    </row>
    <row r="24" spans="7:10" ht="12.75">
      <c r="G24" s="116" t="s">
        <v>40</v>
      </c>
      <c r="I24" s="69"/>
      <c r="J24" s="115"/>
    </row>
    <row r="25" ht="12.75">
      <c r="G25" s="116"/>
    </row>
    <row r="26" spans="4:7" ht="12.75">
      <c r="D26" s="115"/>
      <c r="E26" s="115"/>
      <c r="F26" s="115"/>
      <c r="G26" s="115"/>
    </row>
    <row r="28" ht="12.75">
      <c r="E28" s="115"/>
    </row>
  </sheetData>
  <sheetProtection/>
  <mergeCells count="1">
    <mergeCell ref="B2:G3"/>
  </mergeCells>
  <printOptions/>
  <pageMargins left="1.141732283464567" right="0.35433070866141736" top="1.4960629921259843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1.57421875" style="0" customWidth="1"/>
    <col min="2" max="2" width="10.140625" style="0" bestFit="1" customWidth="1"/>
  </cols>
  <sheetData>
    <row r="3" spans="1:3" ht="12.75">
      <c r="A3" t="s">
        <v>33</v>
      </c>
      <c r="B3" s="57">
        <v>4.2778</v>
      </c>
      <c r="C3" s="57">
        <f>B3</f>
        <v>4.2778</v>
      </c>
    </row>
    <row r="4" spans="1:2" ht="12.75">
      <c r="A4" t="s">
        <v>34</v>
      </c>
      <c r="B4" s="23">
        <v>40373</v>
      </c>
    </row>
    <row r="5" ht="12.75">
      <c r="B5" s="57">
        <v>4.2897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zoomScalePageLayoutView="0" workbookViewId="0" topLeftCell="A52">
      <selection activeCell="J9" sqref="J9"/>
    </sheetView>
  </sheetViews>
  <sheetFormatPr defaultColWidth="9.140625" defaultRowHeight="12.75"/>
  <cols>
    <col min="1" max="1" width="4.8515625" style="91" customWidth="1"/>
    <col min="2" max="2" width="25.140625" style="91" customWidth="1"/>
    <col min="3" max="3" width="11.140625" style="91" customWidth="1"/>
    <col min="4" max="4" width="12.00390625" style="91" customWidth="1"/>
    <col min="5" max="5" width="13.8515625" style="91" customWidth="1"/>
    <col min="6" max="6" width="12.00390625" style="91" customWidth="1"/>
    <col min="7" max="7" width="19.00390625" style="91" customWidth="1"/>
    <col min="8" max="16384" width="9.140625" style="91" customWidth="1"/>
  </cols>
  <sheetData>
    <row r="1" spans="1:7" ht="15.75">
      <c r="A1" s="202" t="s">
        <v>41</v>
      </c>
      <c r="B1" s="202"/>
      <c r="C1" s="202"/>
      <c r="D1" s="202"/>
      <c r="E1" s="202"/>
      <c r="F1" s="202"/>
      <c r="G1" s="202"/>
    </row>
    <row r="2" spans="1:7" ht="15.75">
      <c r="A2" s="202" t="s">
        <v>42</v>
      </c>
      <c r="B2" s="202"/>
      <c r="C2" s="202"/>
      <c r="D2" s="202"/>
      <c r="E2" s="202"/>
      <c r="F2" s="202"/>
      <c r="G2" s="202"/>
    </row>
    <row r="3" spans="1:7" ht="35.25" customHeight="1">
      <c r="A3" s="203" t="s">
        <v>222</v>
      </c>
      <c r="B3" s="203"/>
      <c r="C3" s="203"/>
      <c r="D3" s="203"/>
      <c r="E3" s="203"/>
      <c r="F3" s="203"/>
      <c r="G3" s="203"/>
    </row>
    <row r="4" spans="1:7" ht="15.75">
      <c r="A4" s="90"/>
      <c r="B4" s="92"/>
      <c r="C4" s="92"/>
      <c r="D4" s="92"/>
      <c r="E4" s="92"/>
      <c r="F4" s="92"/>
      <c r="G4" s="92"/>
    </row>
    <row r="5" spans="1:7" ht="16.5" thickBot="1">
      <c r="A5" s="93"/>
      <c r="B5" s="94" t="s">
        <v>35</v>
      </c>
      <c r="C5" s="95">
        <f>'Date '!B3</f>
        <v>4.2778</v>
      </c>
      <c r="D5" s="96" t="s">
        <v>0</v>
      </c>
      <c r="E5" s="97" t="s">
        <v>82</v>
      </c>
      <c r="F5" s="98">
        <f>'Date '!B4</f>
        <v>40373</v>
      </c>
      <c r="G5" s="92"/>
    </row>
    <row r="6" spans="1:7" ht="15.75" thickBot="1">
      <c r="A6" s="25"/>
      <c r="B6" s="26"/>
      <c r="C6" s="204" t="s">
        <v>43</v>
      </c>
      <c r="D6" s="205"/>
      <c r="E6" s="205"/>
      <c r="F6" s="205"/>
      <c r="G6" s="206"/>
    </row>
    <row r="7" spans="1:9" ht="58.5" customHeight="1" thickBot="1">
      <c r="A7" s="27" t="s">
        <v>44</v>
      </c>
      <c r="B7" s="28" t="s">
        <v>45</v>
      </c>
      <c r="C7" s="207" t="s">
        <v>3</v>
      </c>
      <c r="D7" s="208"/>
      <c r="E7" s="29" t="s">
        <v>4</v>
      </c>
      <c r="F7" s="204" t="s">
        <v>46</v>
      </c>
      <c r="G7" s="206"/>
      <c r="I7" s="99"/>
    </row>
    <row r="8" spans="1:7" ht="16.5" customHeight="1" thickBot="1">
      <c r="A8" s="30"/>
      <c r="B8" s="31"/>
      <c r="C8" s="32" t="s">
        <v>6</v>
      </c>
      <c r="D8" s="32" t="s">
        <v>7</v>
      </c>
      <c r="E8" s="33" t="s">
        <v>6</v>
      </c>
      <c r="F8" s="32" t="s">
        <v>6</v>
      </c>
      <c r="G8" s="32" t="s">
        <v>7</v>
      </c>
    </row>
    <row r="9" spans="1:7" ht="14.25" customHeight="1" thickBot="1">
      <c r="A9" s="34">
        <v>1</v>
      </c>
      <c r="B9" s="35">
        <v>2</v>
      </c>
      <c r="C9" s="35">
        <v>3</v>
      </c>
      <c r="D9" s="35">
        <v>4</v>
      </c>
      <c r="E9" s="35"/>
      <c r="F9" s="35">
        <v>5</v>
      </c>
      <c r="G9" s="35">
        <v>6</v>
      </c>
    </row>
    <row r="10" spans="1:7" ht="16.5" thickBot="1">
      <c r="A10" s="186" t="s">
        <v>47</v>
      </c>
      <c r="B10" s="187"/>
      <c r="C10" s="187"/>
      <c r="D10" s="187"/>
      <c r="E10" s="187"/>
      <c r="F10" s="187"/>
      <c r="G10" s="188"/>
    </row>
    <row r="11" spans="1:7" ht="18" customHeight="1" thickBot="1">
      <c r="A11" s="36">
        <v>1.1</v>
      </c>
      <c r="B11" s="37" t="s">
        <v>48</v>
      </c>
      <c r="C11" s="71">
        <v>0</v>
      </c>
      <c r="D11" s="71">
        <f>C11/C$5</f>
        <v>0</v>
      </c>
      <c r="E11" s="71">
        <f>C11*0.24</f>
        <v>0</v>
      </c>
      <c r="F11" s="71">
        <f>C11+E11</f>
        <v>0</v>
      </c>
      <c r="G11" s="71">
        <f>D11*1.24</f>
        <v>0</v>
      </c>
    </row>
    <row r="12" spans="1:7" ht="18" customHeight="1" thickBot="1">
      <c r="A12" s="46">
        <v>1.2</v>
      </c>
      <c r="B12" s="37" t="s">
        <v>49</v>
      </c>
      <c r="C12" s="71">
        <v>25</v>
      </c>
      <c r="D12" s="71">
        <f>C12/C$5</f>
        <v>5.844125485062415</v>
      </c>
      <c r="E12" s="71">
        <f>C12*0.24</f>
        <v>6</v>
      </c>
      <c r="F12" s="71">
        <f>C12+E12</f>
        <v>31</v>
      </c>
      <c r="G12" s="71">
        <f>D12*1.24</f>
        <v>7.246715601477395</v>
      </c>
    </row>
    <row r="13" spans="1:7" ht="47.25" customHeight="1" thickBot="1">
      <c r="A13" s="36">
        <v>1.3</v>
      </c>
      <c r="B13" s="37" t="s">
        <v>50</v>
      </c>
      <c r="C13" s="71">
        <v>30</v>
      </c>
      <c r="D13" s="71">
        <f>C13/C$5</f>
        <v>7.0129505820748985</v>
      </c>
      <c r="E13" s="71">
        <f>C13*0.24</f>
        <v>7.199999999999999</v>
      </c>
      <c r="F13" s="71">
        <f>C13+E13</f>
        <v>37.2</v>
      </c>
      <c r="G13" s="71">
        <f>D13*1.24</f>
        <v>8.696058721772873</v>
      </c>
    </row>
    <row r="14" spans="1:7" ht="16.5" thickBot="1">
      <c r="A14" s="39" t="s">
        <v>51</v>
      </c>
      <c r="B14" s="40"/>
      <c r="C14" s="41">
        <f>SUM(C11:C13)</f>
        <v>55</v>
      </c>
      <c r="D14" s="42">
        <f>SUM(D11:D13)</f>
        <v>12.857076067137314</v>
      </c>
      <c r="E14" s="41">
        <f>SUM(E11:E13)</f>
        <v>13.2</v>
      </c>
      <c r="F14" s="42">
        <f>SUM(F11:F13)</f>
        <v>68.2</v>
      </c>
      <c r="G14" s="43">
        <f>SUM(G11:G13)</f>
        <v>15.94277432325027</v>
      </c>
    </row>
    <row r="15" spans="1:7" ht="16.5" thickBot="1">
      <c r="A15" s="196" t="s">
        <v>52</v>
      </c>
      <c r="B15" s="197"/>
      <c r="C15" s="197"/>
      <c r="D15" s="197"/>
      <c r="E15" s="197"/>
      <c r="F15" s="197"/>
      <c r="G15" s="198"/>
    </row>
    <row r="16" spans="1:7" ht="16.5" thickBot="1">
      <c r="A16" s="167" t="s">
        <v>53</v>
      </c>
      <c r="B16" s="168"/>
      <c r="C16" s="169"/>
      <c r="D16" s="170"/>
      <c r="E16" s="170"/>
      <c r="F16" s="170"/>
      <c r="G16" s="166"/>
    </row>
    <row r="17" spans="1:7" ht="16.5" thickBot="1">
      <c r="A17" s="171" t="s">
        <v>220</v>
      </c>
      <c r="B17" s="172" t="s">
        <v>237</v>
      </c>
      <c r="C17" s="173">
        <v>0</v>
      </c>
      <c r="D17" s="72">
        <f>C17/C$5</f>
        <v>0</v>
      </c>
      <c r="E17" s="71">
        <f>C17*0.24</f>
        <v>0</v>
      </c>
      <c r="F17" s="71">
        <f>C17+E17</f>
        <v>0</v>
      </c>
      <c r="G17" s="71">
        <f>D17*1.24</f>
        <v>0</v>
      </c>
    </row>
    <row r="18" spans="1:7" ht="16.5" thickBot="1">
      <c r="A18" s="192" t="s">
        <v>221</v>
      </c>
      <c r="B18" s="193"/>
      <c r="C18" s="174">
        <f>SUM(C17:C17)</f>
        <v>0</v>
      </c>
      <c r="D18" s="174">
        <f>SUM(D17:D17)</f>
        <v>0</v>
      </c>
      <c r="E18" s="174">
        <f>SUM(E17:E17)</f>
        <v>0</v>
      </c>
      <c r="F18" s="174">
        <f>SUM(F17:F17)</f>
        <v>0</v>
      </c>
      <c r="G18" s="174">
        <f>SUM(G17:G17)</f>
        <v>0</v>
      </c>
    </row>
    <row r="19" spans="1:7" ht="16.5" thickBot="1">
      <c r="A19" s="199" t="s">
        <v>54</v>
      </c>
      <c r="B19" s="200"/>
      <c r="C19" s="200"/>
      <c r="D19" s="200"/>
      <c r="E19" s="200"/>
      <c r="F19" s="200"/>
      <c r="G19" s="201"/>
    </row>
    <row r="20" spans="1:7" ht="14.25" customHeight="1" thickBot="1">
      <c r="A20" s="36">
        <v>3.1</v>
      </c>
      <c r="B20" s="37" t="s">
        <v>55</v>
      </c>
      <c r="C20" s="100">
        <v>15</v>
      </c>
      <c r="D20" s="71">
        <f aca="true" t="shared" si="0" ref="D20:D25">C20/C$5</f>
        <v>3.5064752910374493</v>
      </c>
      <c r="E20" s="71">
        <f aca="true" t="shared" si="1" ref="E20:E25">C20*0.24</f>
        <v>3.5999999999999996</v>
      </c>
      <c r="F20" s="71">
        <f aca="true" t="shared" si="2" ref="F20:F25">C20+E20</f>
        <v>18.6</v>
      </c>
      <c r="G20" s="71">
        <f>D20*1.19</f>
        <v>4.1727055963345645</v>
      </c>
    </row>
    <row r="21" spans="1:7" ht="30.75" customHeight="1" thickBot="1">
      <c r="A21" s="36">
        <v>3.2</v>
      </c>
      <c r="B21" s="37" t="s">
        <v>56</v>
      </c>
      <c r="C21" s="72">
        <v>95</v>
      </c>
      <c r="D21" s="71">
        <f t="shared" si="0"/>
        <v>22.207676843237177</v>
      </c>
      <c r="E21" s="71">
        <f t="shared" si="1"/>
        <v>22.8</v>
      </c>
      <c r="F21" s="71">
        <f t="shared" si="2"/>
        <v>117.8</v>
      </c>
      <c r="G21" s="71">
        <f>D21*1.19</f>
        <v>26.42713544345224</v>
      </c>
    </row>
    <row r="22" spans="1:7" ht="15" customHeight="1" thickBot="1">
      <c r="A22" s="36">
        <v>3.3</v>
      </c>
      <c r="B22" s="37" t="s">
        <v>57</v>
      </c>
      <c r="C22" s="71">
        <v>112</v>
      </c>
      <c r="D22" s="71">
        <f t="shared" si="0"/>
        <v>26.18168217307962</v>
      </c>
      <c r="E22" s="71">
        <f t="shared" si="1"/>
        <v>26.88</v>
      </c>
      <c r="F22" s="71">
        <f t="shared" si="2"/>
        <v>138.88</v>
      </c>
      <c r="G22" s="71">
        <f>D22*1.24</f>
        <v>32.465285894618724</v>
      </c>
    </row>
    <row r="23" spans="1:7" ht="26.25" thickBot="1">
      <c r="A23" s="36">
        <v>3.4</v>
      </c>
      <c r="B23" s="37" t="s">
        <v>58</v>
      </c>
      <c r="C23" s="71">
        <v>0</v>
      </c>
      <c r="D23" s="71">
        <f t="shared" si="0"/>
        <v>0</v>
      </c>
      <c r="E23" s="71">
        <f t="shared" si="1"/>
        <v>0</v>
      </c>
      <c r="F23" s="71">
        <f t="shared" si="2"/>
        <v>0</v>
      </c>
      <c r="G23" s="71">
        <f>D23*1.19</f>
        <v>0</v>
      </c>
    </row>
    <row r="24" spans="1:7" ht="21" customHeight="1" thickBot="1">
      <c r="A24" s="36">
        <v>3.5</v>
      </c>
      <c r="B24" s="37" t="s">
        <v>59</v>
      </c>
      <c r="C24" s="71">
        <v>35</v>
      </c>
      <c r="D24" s="71">
        <f t="shared" si="0"/>
        <v>8.181775679087382</v>
      </c>
      <c r="E24" s="71">
        <f t="shared" si="1"/>
        <v>8.4</v>
      </c>
      <c r="F24" s="71">
        <f t="shared" si="2"/>
        <v>43.4</v>
      </c>
      <c r="G24" s="71">
        <f>D24*1.24</f>
        <v>10.145401842068354</v>
      </c>
    </row>
    <row r="25" spans="1:9" ht="16.5" customHeight="1" thickBot="1">
      <c r="A25" s="36">
        <v>3.6</v>
      </c>
      <c r="B25" s="37" t="s">
        <v>60</v>
      </c>
      <c r="C25" s="71">
        <v>24</v>
      </c>
      <c r="D25" s="71">
        <f t="shared" si="0"/>
        <v>5.610360465659919</v>
      </c>
      <c r="E25" s="71">
        <f t="shared" si="1"/>
        <v>5.76</v>
      </c>
      <c r="F25" s="71">
        <f t="shared" si="2"/>
        <v>29.759999999999998</v>
      </c>
      <c r="G25" s="71">
        <f>D25*1.24</f>
        <v>6.956846977418299</v>
      </c>
      <c r="I25" s="101"/>
    </row>
    <row r="26" spans="1:7" ht="16.5" thickBot="1">
      <c r="A26" s="44" t="s">
        <v>61</v>
      </c>
      <c r="B26" s="45"/>
      <c r="C26" s="73">
        <f>SUM(C20:C25)</f>
        <v>281</v>
      </c>
      <c r="D26" s="74">
        <f>SUM(D20:D25)</f>
        <v>65.68797045210155</v>
      </c>
      <c r="E26" s="73">
        <f>SUM(E20:E25)</f>
        <v>67.44</v>
      </c>
      <c r="F26" s="74">
        <f>SUM(F20:F25)</f>
        <v>348.43999999999994</v>
      </c>
      <c r="G26" s="73">
        <f>SUM(G20:G25)</f>
        <v>80.16737575389217</v>
      </c>
    </row>
    <row r="27" spans="1:7" ht="16.5" thickBot="1">
      <c r="A27" s="186" t="s">
        <v>62</v>
      </c>
      <c r="B27" s="187"/>
      <c r="C27" s="187"/>
      <c r="D27" s="187"/>
      <c r="E27" s="187"/>
      <c r="F27" s="187"/>
      <c r="G27" s="188"/>
    </row>
    <row r="28" spans="1:10" ht="16.5" customHeight="1" thickBot="1">
      <c r="A28" s="36">
        <v>4.1</v>
      </c>
      <c r="B28" s="37" t="s">
        <v>63</v>
      </c>
      <c r="C28" s="180">
        <f>SUM(C29:C42)</f>
        <v>14215.594388</v>
      </c>
      <c r="D28" s="180">
        <f>C28/C$5</f>
        <v>3323.1086979288416</v>
      </c>
      <c r="E28" s="180">
        <f>C28*0.24</f>
        <v>3411.74265312</v>
      </c>
      <c r="F28" s="180">
        <f>C28+E28</f>
        <v>17627.33704112</v>
      </c>
      <c r="G28" s="180">
        <f>D28*1.24</f>
        <v>4120.654785431763</v>
      </c>
      <c r="J28" s="102"/>
    </row>
    <row r="29" spans="1:7" ht="16.5" customHeight="1" thickBot="1">
      <c r="A29" s="36"/>
      <c r="B29" s="177" t="s">
        <v>223</v>
      </c>
      <c r="C29" s="181">
        <v>1330</v>
      </c>
      <c r="D29" s="180">
        <f>C29/C$5</f>
        <v>310.9074758053205</v>
      </c>
      <c r="E29" s="180">
        <f>C29*0.24</f>
        <v>319.2</v>
      </c>
      <c r="F29" s="180">
        <f>C29+E29</f>
        <v>1649.2</v>
      </c>
      <c r="G29" s="180">
        <f>D29*1.24</f>
        <v>385.52526999859737</v>
      </c>
    </row>
    <row r="30" spans="1:7" ht="16.5" customHeight="1" thickBot="1">
      <c r="A30" s="36"/>
      <c r="B30" s="177" t="s">
        <v>224</v>
      </c>
      <c r="C30" s="182">
        <v>457.2797087999999</v>
      </c>
      <c r="D30" s="180">
        <f aca="true" t="shared" si="3" ref="D30:D41">C30/C$5</f>
        <v>106.89599999999999</v>
      </c>
      <c r="E30" s="180">
        <f aca="true" t="shared" si="4" ref="E30:E41">C30*0.24</f>
        <v>109.74713011199998</v>
      </c>
      <c r="F30" s="180">
        <f aca="true" t="shared" si="5" ref="F30:F41">C30+E30</f>
        <v>567.0268389119999</v>
      </c>
      <c r="G30" s="180">
        <f aca="true" t="shared" si="6" ref="G30:G41">D30*1.24</f>
        <v>132.55103999999997</v>
      </c>
    </row>
    <row r="31" spans="1:7" ht="16.5" customHeight="1" thickBot="1">
      <c r="A31" s="36"/>
      <c r="B31" s="177" t="s">
        <v>225</v>
      </c>
      <c r="C31" s="182">
        <v>473.695872</v>
      </c>
      <c r="D31" s="180">
        <f t="shared" si="3"/>
        <v>110.73352470896255</v>
      </c>
      <c r="E31" s="180">
        <f t="shared" si="4"/>
        <v>113.68700928</v>
      </c>
      <c r="F31" s="180">
        <f t="shared" si="5"/>
        <v>587.38288128</v>
      </c>
      <c r="G31" s="180">
        <f t="shared" si="6"/>
        <v>137.30957063911356</v>
      </c>
    </row>
    <row r="32" spans="1:7" ht="16.5" customHeight="1" thickBot="1">
      <c r="A32" s="36"/>
      <c r="B32" s="177" t="s">
        <v>226</v>
      </c>
      <c r="C32" s="182">
        <v>143.11807679999998</v>
      </c>
      <c r="D32" s="180">
        <f t="shared" si="3"/>
        <v>33.455999999999996</v>
      </c>
      <c r="E32" s="180">
        <f t="shared" si="4"/>
        <v>34.34833843199999</v>
      </c>
      <c r="F32" s="180">
        <f t="shared" si="5"/>
        <v>177.46641523199997</v>
      </c>
      <c r="G32" s="180">
        <f t="shared" si="6"/>
        <v>41.48544</v>
      </c>
    </row>
    <row r="33" spans="1:7" ht="16.5" customHeight="1" thickBot="1">
      <c r="A33" s="36"/>
      <c r="B33" s="177" t="s">
        <v>227</v>
      </c>
      <c r="C33" s="182">
        <v>279.25478400000003</v>
      </c>
      <c r="D33" s="180">
        <f t="shared" si="3"/>
        <v>65.28</v>
      </c>
      <c r="E33" s="180">
        <f t="shared" si="4"/>
        <v>67.02114816000001</v>
      </c>
      <c r="F33" s="180">
        <f t="shared" si="5"/>
        <v>346.27593216</v>
      </c>
      <c r="G33" s="180">
        <f t="shared" si="6"/>
        <v>80.9472</v>
      </c>
    </row>
    <row r="34" spans="1:7" ht="16.5" customHeight="1" thickBot="1">
      <c r="A34" s="36"/>
      <c r="B34" s="179" t="s">
        <v>228</v>
      </c>
      <c r="C34" s="182">
        <v>914.5594175999998</v>
      </c>
      <c r="D34" s="180">
        <f t="shared" si="3"/>
        <v>213.79199999999997</v>
      </c>
      <c r="E34" s="180">
        <f t="shared" si="4"/>
        <v>219.49426022399996</v>
      </c>
      <c r="F34" s="180">
        <f t="shared" si="5"/>
        <v>1134.0536778239998</v>
      </c>
      <c r="G34" s="180">
        <f t="shared" si="6"/>
        <v>265.10207999999994</v>
      </c>
    </row>
    <row r="35" spans="1:7" ht="16.5" customHeight="1" thickBot="1">
      <c r="A35" s="36"/>
      <c r="B35" s="179" t="s">
        <v>229</v>
      </c>
      <c r="C35" s="182">
        <v>3021.1527072</v>
      </c>
      <c r="D35" s="180">
        <f t="shared" si="3"/>
        <v>706.2398212165132</v>
      </c>
      <c r="E35" s="180">
        <f t="shared" si="4"/>
        <v>725.0766497279999</v>
      </c>
      <c r="F35" s="180">
        <f t="shared" si="5"/>
        <v>3746.229356928</v>
      </c>
      <c r="G35" s="180">
        <f t="shared" si="6"/>
        <v>875.7373783084763</v>
      </c>
    </row>
    <row r="36" spans="1:7" ht="16.5" customHeight="1" thickBot="1">
      <c r="A36" s="36"/>
      <c r="B36" s="179" t="s">
        <v>230</v>
      </c>
      <c r="C36" s="183">
        <v>572.4723071999999</v>
      </c>
      <c r="D36" s="180">
        <f t="shared" si="3"/>
        <v>133.82399999999998</v>
      </c>
      <c r="E36" s="180">
        <f t="shared" si="4"/>
        <v>137.39335372799997</v>
      </c>
      <c r="F36" s="180">
        <f t="shared" si="5"/>
        <v>709.8656609279999</v>
      </c>
      <c r="G36" s="180">
        <f t="shared" si="6"/>
        <v>165.94176</v>
      </c>
    </row>
    <row r="37" spans="1:7" ht="16.5" customHeight="1" thickBot="1">
      <c r="A37" s="36"/>
      <c r="B37" s="179" t="s">
        <v>231</v>
      </c>
      <c r="C37" s="184">
        <v>1725.0195152</v>
      </c>
      <c r="D37" s="180">
        <f t="shared" si="3"/>
        <v>403.24922044041324</v>
      </c>
      <c r="E37" s="180">
        <f t="shared" si="4"/>
        <v>414.00468364799997</v>
      </c>
      <c r="F37" s="180">
        <f t="shared" si="5"/>
        <v>2139.0241988479997</v>
      </c>
      <c r="G37" s="180">
        <f t="shared" si="6"/>
        <v>500.0290333461124</v>
      </c>
    </row>
    <row r="38" spans="1:7" ht="16.5" customHeight="1" thickBot="1">
      <c r="A38" s="36"/>
      <c r="B38" s="178" t="s">
        <v>232</v>
      </c>
      <c r="C38" s="184">
        <v>960.501916</v>
      </c>
      <c r="D38" s="180">
        <f t="shared" si="3"/>
        <v>224.5317490298752</v>
      </c>
      <c r="E38" s="180">
        <f t="shared" si="4"/>
        <v>230.52045984</v>
      </c>
      <c r="F38" s="180">
        <f t="shared" si="5"/>
        <v>1191.02237584</v>
      </c>
      <c r="G38" s="180">
        <f t="shared" si="6"/>
        <v>278.41936879704525</v>
      </c>
    </row>
    <row r="39" spans="1:7" ht="16.5" customHeight="1" thickBot="1">
      <c r="A39" s="36"/>
      <c r="B39" s="178" t="s">
        <v>233</v>
      </c>
      <c r="C39" s="184">
        <v>419.662232</v>
      </c>
      <c r="D39" s="180">
        <f t="shared" si="3"/>
        <v>98.10234980597504</v>
      </c>
      <c r="E39" s="180">
        <f t="shared" si="4"/>
        <v>100.71893568</v>
      </c>
      <c r="F39" s="180">
        <f t="shared" si="5"/>
        <v>520.38116768</v>
      </c>
      <c r="G39" s="180">
        <f t="shared" si="6"/>
        <v>121.64691375940905</v>
      </c>
    </row>
    <row r="40" spans="1:7" ht="16.5" customHeight="1" thickBot="1">
      <c r="A40" s="36"/>
      <c r="B40" s="178" t="s">
        <v>234</v>
      </c>
      <c r="C40" s="184">
        <v>266.2361536</v>
      </c>
      <c r="D40" s="180">
        <f t="shared" si="3"/>
        <v>62.23669961195007</v>
      </c>
      <c r="E40" s="180">
        <f t="shared" si="4"/>
        <v>63.896676864</v>
      </c>
      <c r="F40" s="180">
        <f t="shared" si="5"/>
        <v>330.132830464</v>
      </c>
      <c r="G40" s="180">
        <f t="shared" si="6"/>
        <v>77.17350751881808</v>
      </c>
    </row>
    <row r="41" spans="1:7" ht="16.5" customHeight="1" thickBot="1">
      <c r="A41" s="36"/>
      <c r="B41" s="176" t="s">
        <v>235</v>
      </c>
      <c r="C41" s="184">
        <v>380.9566976</v>
      </c>
      <c r="D41" s="180">
        <f t="shared" si="3"/>
        <v>89.05434980597504</v>
      </c>
      <c r="E41" s="180">
        <f t="shared" si="4"/>
        <v>91.429607424</v>
      </c>
      <c r="F41" s="180">
        <f t="shared" si="5"/>
        <v>472.38630502399997</v>
      </c>
      <c r="G41" s="180">
        <f t="shared" si="6"/>
        <v>110.42739375940904</v>
      </c>
    </row>
    <row r="42" spans="1:7" ht="16.5" customHeight="1" thickBot="1">
      <c r="A42" s="36"/>
      <c r="B42" s="175" t="s">
        <v>236</v>
      </c>
      <c r="C42" s="184">
        <v>3271.685</v>
      </c>
      <c r="D42" s="180">
        <f aca="true" t="shared" si="7" ref="D42:D48">C42/C$5</f>
        <v>764.8055075038571</v>
      </c>
      <c r="E42" s="180">
        <f aca="true" t="shared" si="8" ref="E42:E48">C42*0.24</f>
        <v>785.2044</v>
      </c>
      <c r="F42" s="180">
        <f>C42+E42</f>
        <v>4056.8894</v>
      </c>
      <c r="G42" s="180">
        <f aca="true" t="shared" si="9" ref="G42:G48">D42*1.24</f>
        <v>948.3588293047828</v>
      </c>
    </row>
    <row r="43" spans="1:10" ht="18" customHeight="1" thickBot="1">
      <c r="A43" s="36">
        <v>4.2</v>
      </c>
      <c r="B43" s="37" t="s">
        <v>64</v>
      </c>
      <c r="C43" s="71">
        <v>0</v>
      </c>
      <c r="D43" s="71">
        <f t="shared" si="7"/>
        <v>0</v>
      </c>
      <c r="E43" s="71">
        <f t="shared" si="8"/>
        <v>0</v>
      </c>
      <c r="F43" s="71">
        <f aca="true" t="shared" si="10" ref="F43:F48">C43*1.24</f>
        <v>0</v>
      </c>
      <c r="G43" s="71">
        <f t="shared" si="9"/>
        <v>0</v>
      </c>
      <c r="J43" s="103"/>
    </row>
    <row r="44" spans="1:10" ht="38.25" customHeight="1" thickBot="1">
      <c r="A44" s="36">
        <v>4.3</v>
      </c>
      <c r="B44" s="37" t="s">
        <v>65</v>
      </c>
      <c r="C44" s="71">
        <v>0</v>
      </c>
      <c r="D44" s="71">
        <f t="shared" si="7"/>
        <v>0</v>
      </c>
      <c r="E44" s="71">
        <f t="shared" si="8"/>
        <v>0</v>
      </c>
      <c r="F44" s="71">
        <f t="shared" si="10"/>
        <v>0</v>
      </c>
      <c r="G44" s="71">
        <f t="shared" si="9"/>
        <v>0</v>
      </c>
      <c r="J44" s="103"/>
    </row>
    <row r="45" spans="1:7" ht="31.5" customHeight="1" thickBot="1">
      <c r="A45" s="36">
        <v>4.4</v>
      </c>
      <c r="B45" s="37" t="s">
        <v>66</v>
      </c>
      <c r="C45" s="71">
        <v>0</v>
      </c>
      <c r="D45" s="71">
        <f t="shared" si="7"/>
        <v>0</v>
      </c>
      <c r="E45" s="71">
        <f t="shared" si="8"/>
        <v>0</v>
      </c>
      <c r="F45" s="71">
        <f t="shared" si="10"/>
        <v>0</v>
      </c>
      <c r="G45" s="71">
        <f t="shared" si="9"/>
        <v>0</v>
      </c>
    </row>
    <row r="46" spans="1:7" ht="13.5" thickBot="1">
      <c r="A46" s="46">
        <v>4.5</v>
      </c>
      <c r="B46" s="47" t="s">
        <v>30</v>
      </c>
      <c r="C46" s="77">
        <v>0</v>
      </c>
      <c r="D46" s="71">
        <f t="shared" si="7"/>
        <v>0</v>
      </c>
      <c r="E46" s="71">
        <f t="shared" si="8"/>
        <v>0</v>
      </c>
      <c r="F46" s="71">
        <f t="shared" si="10"/>
        <v>0</v>
      </c>
      <c r="G46" s="71">
        <f t="shared" si="9"/>
        <v>0</v>
      </c>
    </row>
    <row r="47" spans="1:7" ht="13.5" thickBot="1">
      <c r="A47" s="104">
        <v>4.6</v>
      </c>
      <c r="B47" s="105" t="s">
        <v>67</v>
      </c>
      <c r="C47" s="77">
        <v>0</v>
      </c>
      <c r="D47" s="71">
        <f t="shared" si="7"/>
        <v>0</v>
      </c>
      <c r="E47" s="71">
        <f t="shared" si="8"/>
        <v>0</v>
      </c>
      <c r="F47" s="71">
        <f t="shared" si="10"/>
        <v>0</v>
      </c>
      <c r="G47" s="71">
        <f t="shared" si="9"/>
        <v>0</v>
      </c>
    </row>
    <row r="48" spans="1:10" ht="16.5" thickBot="1">
      <c r="A48" s="49" t="s">
        <v>68</v>
      </c>
      <c r="B48" s="106"/>
      <c r="C48" s="78">
        <f>C28+C43+C44+C45-C46+C47</f>
        <v>14215.594388</v>
      </c>
      <c r="D48" s="75">
        <f t="shared" si="7"/>
        <v>3323.1086979288416</v>
      </c>
      <c r="E48" s="75">
        <f t="shared" si="8"/>
        <v>3411.74265312</v>
      </c>
      <c r="F48" s="75">
        <f t="shared" si="10"/>
        <v>17627.337041119998</v>
      </c>
      <c r="G48" s="75">
        <f t="shared" si="9"/>
        <v>4120.654785431763</v>
      </c>
      <c r="J48" s="102"/>
    </row>
    <row r="49" spans="1:7" ht="16.5" thickBot="1">
      <c r="A49" s="186" t="s">
        <v>69</v>
      </c>
      <c r="B49" s="187"/>
      <c r="C49" s="187"/>
      <c r="D49" s="187"/>
      <c r="E49" s="187"/>
      <c r="F49" s="187"/>
      <c r="G49" s="188"/>
    </row>
    <row r="50" spans="1:7" ht="16.5" customHeight="1" thickBot="1">
      <c r="A50" s="189">
        <v>5.1</v>
      </c>
      <c r="B50" s="48" t="s">
        <v>70</v>
      </c>
      <c r="C50" s="107"/>
      <c r="D50" s="108"/>
      <c r="E50" s="108"/>
      <c r="F50" s="107"/>
      <c r="G50" s="108"/>
    </row>
    <row r="51" spans="1:7" ht="16.5" customHeight="1" thickBot="1">
      <c r="A51" s="190"/>
      <c r="B51" s="58" t="s">
        <v>71</v>
      </c>
      <c r="C51" s="76">
        <v>0</v>
      </c>
      <c r="D51" s="76">
        <f>C51/C$5</f>
        <v>0</v>
      </c>
      <c r="E51" s="72">
        <f>C51*0.24</f>
        <v>0</v>
      </c>
      <c r="F51" s="77">
        <f aca="true" t="shared" si="11" ref="F51:G54">C51*1.24</f>
        <v>0</v>
      </c>
      <c r="G51" s="77">
        <f t="shared" si="11"/>
        <v>0</v>
      </c>
    </row>
    <row r="52" spans="1:7" ht="32.25" customHeight="1" thickBot="1">
      <c r="A52" s="191"/>
      <c r="B52" s="37" t="s">
        <v>72</v>
      </c>
      <c r="C52" s="109">
        <v>100</v>
      </c>
      <c r="D52" s="76">
        <f>C52/C$5</f>
        <v>23.37650194024966</v>
      </c>
      <c r="E52" s="72">
        <f>C52*0.24</f>
        <v>24</v>
      </c>
      <c r="F52" s="77">
        <f t="shared" si="11"/>
        <v>124</v>
      </c>
      <c r="G52" s="77">
        <f t="shared" si="11"/>
        <v>28.98686240590958</v>
      </c>
    </row>
    <row r="53" spans="1:7" ht="33" customHeight="1" thickBot="1">
      <c r="A53" s="38">
        <v>5.2</v>
      </c>
      <c r="B53" s="48" t="s">
        <v>73</v>
      </c>
      <c r="C53" s="72">
        <v>150</v>
      </c>
      <c r="D53" s="76">
        <f>C53/C$5</f>
        <v>35.064752910374494</v>
      </c>
      <c r="E53" s="72">
        <f>C53*0.24</f>
        <v>36</v>
      </c>
      <c r="F53" s="77">
        <f t="shared" si="11"/>
        <v>186</v>
      </c>
      <c r="G53" s="77">
        <f t="shared" si="11"/>
        <v>43.48029360886437</v>
      </c>
    </row>
    <row r="54" spans="1:7" ht="29.25" customHeight="1" thickBot="1">
      <c r="A54" s="46">
        <v>5.3</v>
      </c>
      <c r="B54" s="37" t="s">
        <v>74</v>
      </c>
      <c r="C54" s="71">
        <v>150</v>
      </c>
      <c r="D54" s="76">
        <f>C54/C$5</f>
        <v>35.064752910374494</v>
      </c>
      <c r="E54" s="72">
        <f>C54*0.24</f>
        <v>36</v>
      </c>
      <c r="F54" s="77">
        <f t="shared" si="11"/>
        <v>186</v>
      </c>
      <c r="G54" s="77">
        <f t="shared" si="11"/>
        <v>43.48029360886437</v>
      </c>
    </row>
    <row r="55" spans="1:7" ht="16.5" thickBot="1">
      <c r="A55" s="49" t="s">
        <v>75</v>
      </c>
      <c r="B55" s="40"/>
      <c r="C55" s="78">
        <f>SUM(C51:C54)</f>
        <v>400</v>
      </c>
      <c r="D55" s="79">
        <f>SUM(D51:D54)</f>
        <v>93.50600776099864</v>
      </c>
      <c r="E55" s="78">
        <f>SUM(E51:E54)</f>
        <v>96</v>
      </c>
      <c r="F55" s="79">
        <f>SUM(F51:F54)</f>
        <v>496</v>
      </c>
      <c r="G55" s="78">
        <f>SUM(G51:G54)</f>
        <v>115.94744962363832</v>
      </c>
    </row>
    <row r="56" spans="1:7" ht="16.5" thickBot="1">
      <c r="A56" s="186" t="s">
        <v>76</v>
      </c>
      <c r="B56" s="187"/>
      <c r="C56" s="187"/>
      <c r="D56" s="187"/>
      <c r="E56" s="187"/>
      <c r="F56" s="187"/>
      <c r="G56" s="188"/>
    </row>
    <row r="57" spans="1:7" ht="31.5" customHeight="1" thickBot="1">
      <c r="A57" s="36">
        <v>6.1</v>
      </c>
      <c r="B57" s="37" t="s">
        <v>77</v>
      </c>
      <c r="C57" s="80">
        <v>10.705</v>
      </c>
      <c r="D57" s="81">
        <f>C57/C$5</f>
        <v>2.502454532703726</v>
      </c>
      <c r="E57" s="82">
        <f>C57*0.24</f>
        <v>2.5692</v>
      </c>
      <c r="F57" s="83">
        <f>C57*1.24</f>
        <v>13.2742</v>
      </c>
      <c r="G57" s="83">
        <f>D57*1.24</f>
        <v>3.1030436205526204</v>
      </c>
    </row>
    <row r="58" spans="1:7" ht="18" customHeight="1" thickBot="1">
      <c r="A58" s="36">
        <v>6.2</v>
      </c>
      <c r="B58" s="37" t="s">
        <v>78</v>
      </c>
      <c r="C58" s="80">
        <v>10</v>
      </c>
      <c r="D58" s="81">
        <f>EvOb1Instalatii!G172/1000</f>
        <v>0</v>
      </c>
      <c r="E58" s="82">
        <f>C58*0.24</f>
        <v>2.4</v>
      </c>
      <c r="F58" s="83">
        <f>C58*1.24</f>
        <v>12.4</v>
      </c>
      <c r="G58" s="83">
        <f>D58*1.24</f>
        <v>0</v>
      </c>
    </row>
    <row r="59" spans="1:7" ht="15.75" customHeight="1" thickBot="1">
      <c r="A59" s="194" t="s">
        <v>79</v>
      </c>
      <c r="B59" s="195"/>
      <c r="C59" s="84">
        <f>SUM(C57:C58)</f>
        <v>20.705</v>
      </c>
      <c r="D59" s="84">
        <f>SUM(D57:D58)</f>
        <v>2.502454532703726</v>
      </c>
      <c r="E59" s="84">
        <f>SUM(E57:E58)</f>
        <v>4.9692</v>
      </c>
      <c r="F59" s="84">
        <f>SUM(F57:F58)</f>
        <v>25.6742</v>
      </c>
      <c r="G59" s="84">
        <f>SUM(G57:G58)</f>
        <v>3.1030436205526204</v>
      </c>
    </row>
    <row r="60" spans="1:10" ht="22.5" customHeight="1" thickBot="1">
      <c r="A60" s="34"/>
      <c r="B60" s="50" t="s">
        <v>80</v>
      </c>
      <c r="C60" s="84">
        <f>C14+C16+C26+C48+C55+C59+C18</f>
        <v>14972.299388</v>
      </c>
      <c r="D60" s="85">
        <f>C60/C$5</f>
        <v>3499.999856935808</v>
      </c>
      <c r="E60" s="86">
        <f>C60*0.24</f>
        <v>3593.3518531199998</v>
      </c>
      <c r="F60" s="87">
        <f>C60*1.24</f>
        <v>18565.65124112</v>
      </c>
      <c r="G60" s="87">
        <f>D60*1.24</f>
        <v>4339.999822600402</v>
      </c>
      <c r="J60" s="102"/>
    </row>
    <row r="61" spans="1:7" ht="18.75" customHeight="1" thickBot="1">
      <c r="A61" s="51"/>
      <c r="B61" s="52" t="s">
        <v>81</v>
      </c>
      <c r="C61" s="88">
        <f>C28+C13+C43+C51+C16</f>
        <v>14245.594388</v>
      </c>
      <c r="D61" s="86">
        <f>C61/C5</f>
        <v>3330.1216485109167</v>
      </c>
      <c r="E61" s="86">
        <f>C61*0.24</f>
        <v>3418.9426531199997</v>
      </c>
      <c r="F61" s="89">
        <f>C61+E61</f>
        <v>17664.53704112</v>
      </c>
      <c r="G61" s="86">
        <f>D61*1.24</f>
        <v>4129.350844153537</v>
      </c>
    </row>
    <row r="62" spans="1:7" ht="61.5" customHeight="1">
      <c r="A62" s="53"/>
      <c r="B62" s="54"/>
      <c r="C62" s="55"/>
      <c r="D62" s="56"/>
      <c r="E62" s="56"/>
      <c r="F62" s="55"/>
      <c r="G62" s="56"/>
    </row>
    <row r="63" ht="12.75">
      <c r="E63" s="110" t="s">
        <v>40</v>
      </c>
    </row>
    <row r="64" ht="12.75">
      <c r="E64" s="110" t="s">
        <v>140</v>
      </c>
    </row>
  </sheetData>
  <sheetProtection/>
  <mergeCells count="15">
    <mergeCell ref="A1:G1"/>
    <mergeCell ref="A2:G2"/>
    <mergeCell ref="A3:G3"/>
    <mergeCell ref="C6:G6"/>
    <mergeCell ref="C7:D7"/>
    <mergeCell ref="F7:G7"/>
    <mergeCell ref="A10:G10"/>
    <mergeCell ref="A50:A52"/>
    <mergeCell ref="A18:B18"/>
    <mergeCell ref="A56:G56"/>
    <mergeCell ref="A59:B59"/>
    <mergeCell ref="A15:G15"/>
    <mergeCell ref="A19:G19"/>
    <mergeCell ref="A27:G27"/>
    <mergeCell ref="A49:G49"/>
  </mergeCells>
  <printOptions/>
  <pageMargins left="0.75" right="0.75" top="1" bottom="1" header="0.5" footer="0.5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29.28125" style="0" customWidth="1"/>
    <col min="2" max="2" width="8.140625" style="0" customWidth="1"/>
    <col min="3" max="3" width="10.421875" style="0" customWidth="1"/>
    <col min="4" max="4" width="10.57421875" style="0" customWidth="1"/>
    <col min="5" max="5" width="22.00390625" style="0" bestFit="1" customWidth="1"/>
  </cols>
  <sheetData>
    <row r="1" spans="1:5" ht="17.25">
      <c r="A1" s="212" t="s">
        <v>185</v>
      </c>
      <c r="B1" s="212"/>
      <c r="C1" s="212"/>
      <c r="D1" s="212"/>
      <c r="E1" s="212"/>
    </row>
    <row r="2" spans="2:9" ht="15">
      <c r="B2" s="139"/>
      <c r="C2" s="118"/>
      <c r="D2" s="118"/>
      <c r="E2" s="118"/>
      <c r="I2" s="140"/>
    </row>
    <row r="3" spans="1:6" ht="15.75">
      <c r="A3" s="213"/>
      <c r="B3" s="213"/>
      <c r="C3" s="213"/>
      <c r="D3" s="213"/>
      <c r="E3" s="213"/>
      <c r="F3" s="213"/>
    </row>
    <row r="4" spans="1:5" ht="15.75" thickBot="1">
      <c r="A4" s="141"/>
      <c r="B4" s="142"/>
      <c r="C4" s="142"/>
      <c r="D4" s="142"/>
      <c r="E4" s="142"/>
    </row>
    <row r="5" spans="1:5" ht="12.75">
      <c r="A5" s="143" t="s">
        <v>186</v>
      </c>
      <c r="B5" s="144" t="s">
        <v>83</v>
      </c>
      <c r="C5" s="144" t="s">
        <v>187</v>
      </c>
      <c r="D5" s="144" t="s">
        <v>86</v>
      </c>
      <c r="E5" s="145" t="s">
        <v>188</v>
      </c>
    </row>
    <row r="6" spans="1:5" ht="13.5" thickBot="1">
      <c r="A6" s="146"/>
      <c r="B6" s="147"/>
      <c r="C6" s="147"/>
      <c r="D6" s="147" t="s">
        <v>189</v>
      </c>
      <c r="E6" s="148" t="s">
        <v>190</v>
      </c>
    </row>
    <row r="7" spans="1:5" ht="12.75">
      <c r="A7" s="214" t="s">
        <v>191</v>
      </c>
      <c r="B7" s="215"/>
      <c r="C7" s="215"/>
      <c r="D7" s="215"/>
      <c r="E7" s="216"/>
    </row>
    <row r="8" spans="1:10" ht="16.5" customHeight="1">
      <c r="A8" s="149" t="s">
        <v>192</v>
      </c>
      <c r="B8" s="150" t="s">
        <v>114</v>
      </c>
      <c r="C8" s="151">
        <v>29.3</v>
      </c>
      <c r="D8" s="151">
        <v>280</v>
      </c>
      <c r="E8" s="152">
        <f aca="true" t="shared" si="0" ref="E8:E14">(C8*D8)</f>
        <v>8204</v>
      </c>
      <c r="J8" s="153"/>
    </row>
    <row r="9" spans="1:10" ht="16.5" customHeight="1">
      <c r="A9" s="149" t="s">
        <v>193</v>
      </c>
      <c r="B9" s="150" t="s">
        <v>115</v>
      </c>
      <c r="C9" s="151">
        <v>293.8</v>
      </c>
      <c r="D9" s="151">
        <v>24</v>
      </c>
      <c r="E9" s="152">
        <f t="shared" si="0"/>
        <v>7051.200000000001</v>
      </c>
      <c r="J9" s="153"/>
    </row>
    <row r="10" spans="1:10" ht="16.5" customHeight="1">
      <c r="A10" s="149" t="s">
        <v>194</v>
      </c>
      <c r="B10" s="150" t="s">
        <v>114</v>
      </c>
      <c r="C10" s="151">
        <v>29.3</v>
      </c>
      <c r="D10" s="151">
        <v>460</v>
      </c>
      <c r="E10" s="152">
        <f t="shared" si="0"/>
        <v>13478</v>
      </c>
      <c r="J10" s="153"/>
    </row>
    <row r="11" spans="1:10" ht="16.5" customHeight="1">
      <c r="A11" s="149" t="s">
        <v>195</v>
      </c>
      <c r="B11" s="150" t="s">
        <v>115</v>
      </c>
      <c r="C11" s="151">
        <v>41.132</v>
      </c>
      <c r="D11" s="151">
        <v>640</v>
      </c>
      <c r="E11" s="152">
        <f t="shared" si="0"/>
        <v>26324.48</v>
      </c>
      <c r="J11" s="153"/>
    </row>
    <row r="12" spans="1:10" ht="18" customHeight="1">
      <c r="A12" s="149" t="s">
        <v>196</v>
      </c>
      <c r="B12" s="150" t="s">
        <v>114</v>
      </c>
      <c r="C12" s="151">
        <v>79.51</v>
      </c>
      <c r="D12" s="151">
        <v>680</v>
      </c>
      <c r="E12" s="152">
        <f t="shared" si="0"/>
        <v>54066.8</v>
      </c>
      <c r="J12" s="153"/>
    </row>
    <row r="13" spans="1:10" ht="16.5" customHeight="1">
      <c r="A13" s="149" t="s">
        <v>197</v>
      </c>
      <c r="B13" s="150" t="s">
        <v>114</v>
      </c>
      <c r="C13" s="151">
        <v>53.39</v>
      </c>
      <c r="D13" s="151">
        <v>420</v>
      </c>
      <c r="E13" s="152">
        <f t="shared" si="0"/>
        <v>22423.8</v>
      </c>
      <c r="J13" s="153"/>
    </row>
    <row r="14" spans="1:10" ht="16.5" customHeight="1">
      <c r="A14" s="149" t="s">
        <v>198</v>
      </c>
      <c r="B14" s="150" t="s">
        <v>114</v>
      </c>
      <c r="C14" s="151">
        <v>12.68</v>
      </c>
      <c r="D14" s="151">
        <v>480</v>
      </c>
      <c r="E14" s="152">
        <f t="shared" si="0"/>
        <v>6086.4</v>
      </c>
      <c r="J14" s="153"/>
    </row>
    <row r="15" spans="1:8" ht="18">
      <c r="A15" s="154" t="s">
        <v>199</v>
      </c>
      <c r="B15" s="155"/>
      <c r="C15" s="156"/>
      <c r="D15" s="157"/>
      <c r="E15" s="158">
        <f>SUM(E8:E14)</f>
        <v>137634.68</v>
      </c>
      <c r="H15" s="159"/>
    </row>
    <row r="16" spans="1:9" ht="12.75">
      <c r="A16" s="217" t="s">
        <v>200</v>
      </c>
      <c r="B16" s="218"/>
      <c r="C16" s="218"/>
      <c r="D16" s="218"/>
      <c r="E16" s="219"/>
      <c r="I16" s="160"/>
    </row>
    <row r="17" spans="1:5" ht="27.75" customHeight="1">
      <c r="A17" s="149" t="s">
        <v>201</v>
      </c>
      <c r="B17" s="150" t="s">
        <v>115</v>
      </c>
      <c r="C17" s="151">
        <v>293.8</v>
      </c>
      <c r="D17" s="151">
        <v>26</v>
      </c>
      <c r="E17" s="152">
        <f aca="true" t="shared" si="1" ref="E17:E28">(C17*D17)</f>
        <v>7638.8</v>
      </c>
    </row>
    <row r="18" spans="1:5" ht="22.5" customHeight="1">
      <c r="A18" s="149" t="s">
        <v>193</v>
      </c>
      <c r="B18" s="150" t="s">
        <v>115</v>
      </c>
      <c r="C18" s="151">
        <v>293.8</v>
      </c>
      <c r="D18" s="151">
        <v>36</v>
      </c>
      <c r="E18" s="152">
        <f t="shared" si="1"/>
        <v>10576.800000000001</v>
      </c>
    </row>
    <row r="19" spans="1:5" ht="22.5" customHeight="1">
      <c r="A19" s="149" t="s">
        <v>202</v>
      </c>
      <c r="B19" s="150" t="s">
        <v>145</v>
      </c>
      <c r="C19" s="151">
        <v>22</v>
      </c>
      <c r="D19" s="151">
        <v>46</v>
      </c>
      <c r="E19" s="152">
        <f t="shared" si="1"/>
        <v>1012</v>
      </c>
    </row>
    <row r="20" spans="1:11" ht="27" customHeight="1">
      <c r="A20" s="149" t="s">
        <v>203</v>
      </c>
      <c r="B20" s="150" t="s">
        <v>115</v>
      </c>
      <c r="C20" s="151">
        <v>39</v>
      </c>
      <c r="D20" s="151">
        <v>890</v>
      </c>
      <c r="E20" s="152">
        <f t="shared" si="1"/>
        <v>34710</v>
      </c>
      <c r="K20" s="153"/>
    </row>
    <row r="21" spans="1:5" ht="38.25">
      <c r="A21" s="149" t="s">
        <v>204</v>
      </c>
      <c r="B21" s="150" t="s">
        <v>115</v>
      </c>
      <c r="C21" s="151">
        <v>16.5</v>
      </c>
      <c r="D21" s="151">
        <v>860</v>
      </c>
      <c r="E21" s="152">
        <f t="shared" si="1"/>
        <v>14190</v>
      </c>
    </row>
    <row r="22" spans="1:5" ht="51">
      <c r="A22" s="149" t="s">
        <v>205</v>
      </c>
      <c r="B22" s="150" t="s">
        <v>115</v>
      </c>
      <c r="C22" s="151">
        <v>344.61</v>
      </c>
      <c r="D22" s="151">
        <v>85</v>
      </c>
      <c r="E22" s="152">
        <f t="shared" si="1"/>
        <v>29291.850000000002</v>
      </c>
    </row>
    <row r="23" spans="1:5" ht="12.75">
      <c r="A23" s="149" t="s">
        <v>206</v>
      </c>
      <c r="B23" s="150" t="s">
        <v>145</v>
      </c>
      <c r="C23" s="151">
        <v>43.27</v>
      </c>
      <c r="D23" s="151">
        <v>64</v>
      </c>
      <c r="E23" s="152">
        <f t="shared" si="1"/>
        <v>2769.28</v>
      </c>
    </row>
    <row r="24" spans="1:5" ht="25.5">
      <c r="A24" s="149" t="s">
        <v>207</v>
      </c>
      <c r="B24" s="150" t="s">
        <v>115</v>
      </c>
      <c r="C24" s="151">
        <v>4.54</v>
      </c>
      <c r="D24" s="151">
        <v>90</v>
      </c>
      <c r="E24" s="152">
        <f t="shared" si="1"/>
        <v>408.6</v>
      </c>
    </row>
    <row r="25" spans="1:5" ht="12.75">
      <c r="A25" s="149" t="s">
        <v>208</v>
      </c>
      <c r="B25" s="150" t="s">
        <v>115</v>
      </c>
      <c r="C25" s="151">
        <v>279</v>
      </c>
      <c r="D25" s="151">
        <v>95</v>
      </c>
      <c r="E25" s="152">
        <f t="shared" si="1"/>
        <v>26505</v>
      </c>
    </row>
    <row r="26" spans="1:5" ht="12.75">
      <c r="A26" s="149" t="s">
        <v>209</v>
      </c>
      <c r="B26" s="150" t="s">
        <v>115</v>
      </c>
      <c r="C26" s="151">
        <v>572.85</v>
      </c>
      <c r="D26" s="151">
        <v>36</v>
      </c>
      <c r="E26" s="152">
        <f t="shared" si="1"/>
        <v>20622.600000000002</v>
      </c>
    </row>
    <row r="27" spans="1:5" ht="25.5">
      <c r="A27" s="149" t="s">
        <v>210</v>
      </c>
      <c r="B27" s="150" t="s">
        <v>115</v>
      </c>
      <c r="C27" s="151">
        <v>572.85</v>
      </c>
      <c r="D27" s="151">
        <v>18</v>
      </c>
      <c r="E27" s="152">
        <f t="shared" si="1"/>
        <v>10311.300000000001</v>
      </c>
    </row>
    <row r="28" spans="1:5" ht="25.5">
      <c r="A28" s="149" t="s">
        <v>211</v>
      </c>
      <c r="B28" s="150" t="s">
        <v>115</v>
      </c>
      <c r="C28" s="151">
        <v>279</v>
      </c>
      <c r="D28" s="151">
        <v>26</v>
      </c>
      <c r="E28" s="152">
        <f t="shared" si="1"/>
        <v>7254</v>
      </c>
    </row>
    <row r="29" spans="1:5" ht="12.75">
      <c r="A29" s="154" t="s">
        <v>212</v>
      </c>
      <c r="B29" s="155"/>
      <c r="C29" s="156"/>
      <c r="D29" s="151"/>
      <c r="E29" s="158">
        <f>SUM(E17:E28)</f>
        <v>165290.23</v>
      </c>
    </row>
    <row r="30" spans="1:5" ht="15.75">
      <c r="A30" s="209" t="s">
        <v>213</v>
      </c>
      <c r="B30" s="210"/>
      <c r="C30" s="210"/>
      <c r="D30" s="211"/>
      <c r="E30" s="161">
        <f>E29+E15</f>
        <v>302924.91000000003</v>
      </c>
    </row>
    <row r="31" spans="2:5" ht="12.75">
      <c r="B31" s="118"/>
      <c r="C31" s="118"/>
      <c r="D31" s="118"/>
      <c r="E31" s="162"/>
    </row>
    <row r="32" spans="1:5" ht="12.75">
      <c r="A32" s="163"/>
      <c r="B32" s="164"/>
      <c r="C32" s="164"/>
      <c r="D32" s="164"/>
      <c r="E32" s="164"/>
    </row>
    <row r="33" spans="1:5" ht="12.75">
      <c r="A33" s="163"/>
      <c r="B33" s="164"/>
      <c r="C33" s="164"/>
      <c r="D33" s="164"/>
      <c r="E33" s="165" t="s">
        <v>214</v>
      </c>
    </row>
    <row r="34" spans="1:5" ht="12.75">
      <c r="A34" s="163"/>
      <c r="B34" s="164"/>
      <c r="C34" s="164"/>
      <c r="D34" s="164"/>
      <c r="E34" s="164" t="s">
        <v>215</v>
      </c>
    </row>
  </sheetData>
  <sheetProtection/>
  <mergeCells count="5">
    <mergeCell ref="A30:D30"/>
    <mergeCell ref="A1:E1"/>
    <mergeCell ref="A3:F3"/>
    <mergeCell ref="A7:E7"/>
    <mergeCell ref="A16:E16"/>
  </mergeCells>
  <printOptions/>
  <pageMargins left="0.75" right="0.75" top="1" bottom="1" header="0.5" footer="0.5"/>
  <pageSetup horizontalDpi="600" verticalDpi="600" orientation="portrait" r:id="rId1"/>
  <headerFooter alignWithMargins="0">
    <oddHeader>&amp;LModernizarea producerii energiei termice 
la Spitalul Municipal dr.Eugen Nicoară Reghin&amp;RSC INSTRAD SRL
Pr. nr.: 36/2010
Faza: S.F.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49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4.00390625" style="0" customWidth="1"/>
    <col min="2" max="2" width="35.00390625" style="0" customWidth="1"/>
    <col min="3" max="3" width="9.140625" style="118" customWidth="1"/>
    <col min="4" max="4" width="9.28125" style="0" bestFit="1" customWidth="1"/>
    <col min="5" max="5" width="9.28125" style="118" bestFit="1" customWidth="1"/>
    <col min="6" max="6" width="10.140625" style="0" bestFit="1" customWidth="1"/>
  </cols>
  <sheetData>
    <row r="2" ht="12.75">
      <c r="B2" s="67" t="s">
        <v>184</v>
      </c>
    </row>
    <row r="3" ht="52.5" customHeight="1"/>
    <row r="4" spans="3:6" ht="12.75">
      <c r="C4" s="68" t="s">
        <v>83</v>
      </c>
      <c r="D4" s="135" t="s">
        <v>37</v>
      </c>
      <c r="E4" s="68" t="s">
        <v>119</v>
      </c>
      <c r="F4" s="136" t="s">
        <v>143</v>
      </c>
    </row>
    <row r="5" spans="3:6" ht="12.75">
      <c r="C5" s="134"/>
      <c r="D5" s="137"/>
      <c r="E5" s="134" t="s">
        <v>144</v>
      </c>
      <c r="F5" s="126" t="s">
        <v>144</v>
      </c>
    </row>
    <row r="6" spans="1:6" ht="12.75">
      <c r="A6" s="220" t="s">
        <v>147</v>
      </c>
      <c r="B6" s="221"/>
      <c r="C6" s="221"/>
      <c r="D6" s="221"/>
      <c r="E6" s="221"/>
      <c r="F6" s="222"/>
    </row>
    <row r="7" spans="1:6" ht="12.75">
      <c r="A7" s="66">
        <v>1</v>
      </c>
      <c r="B7" s="65" t="s">
        <v>148</v>
      </c>
      <c r="C7" s="66" t="s">
        <v>116</v>
      </c>
      <c r="D7" s="131">
        <v>18</v>
      </c>
      <c r="E7" s="66">
        <v>15</v>
      </c>
      <c r="F7" s="133">
        <f>D7*E7</f>
        <v>270</v>
      </c>
    </row>
    <row r="8" spans="1:6" ht="12.75">
      <c r="A8" s="66">
        <v>2</v>
      </c>
      <c r="B8" s="65" t="s">
        <v>149</v>
      </c>
      <c r="C8" s="66" t="s">
        <v>116</v>
      </c>
      <c r="D8" s="131">
        <v>24</v>
      </c>
      <c r="E8" s="66">
        <v>20</v>
      </c>
      <c r="F8" s="133">
        <f aca="true" t="shared" si="0" ref="F8:F30">D8*E8</f>
        <v>480</v>
      </c>
    </row>
    <row r="9" spans="1:6" ht="12.75">
      <c r="A9" s="66">
        <v>3</v>
      </c>
      <c r="B9" s="65" t="s">
        <v>150</v>
      </c>
      <c r="C9" s="66" t="s">
        <v>116</v>
      </c>
      <c r="D9" s="131">
        <v>24</v>
      </c>
      <c r="E9" s="66">
        <v>30</v>
      </c>
      <c r="F9" s="133">
        <f t="shared" si="0"/>
        <v>720</v>
      </c>
    </row>
    <row r="10" spans="1:6" ht="12.75">
      <c r="A10" s="66">
        <v>4</v>
      </c>
      <c r="B10" s="65" t="s">
        <v>152</v>
      </c>
      <c r="C10" s="66" t="s">
        <v>116</v>
      </c>
      <c r="D10" s="131">
        <v>140</v>
      </c>
      <c r="E10" s="66">
        <v>40</v>
      </c>
      <c r="F10" s="133">
        <f t="shared" si="0"/>
        <v>5600</v>
      </c>
    </row>
    <row r="11" spans="1:6" ht="12.75">
      <c r="A11" s="66">
        <v>5</v>
      </c>
      <c r="B11" s="65" t="s">
        <v>151</v>
      </c>
      <c r="C11" s="66" t="s">
        <v>116</v>
      </c>
      <c r="D11" s="131">
        <v>80</v>
      </c>
      <c r="E11" s="66">
        <v>45</v>
      </c>
      <c r="F11" s="133">
        <f t="shared" si="0"/>
        <v>3600</v>
      </c>
    </row>
    <row r="12" spans="1:6" ht="12.75">
      <c r="A12" s="66">
        <v>6</v>
      </c>
      <c r="B12" s="65" t="s">
        <v>153</v>
      </c>
      <c r="C12" s="66" t="s">
        <v>116</v>
      </c>
      <c r="D12" s="131">
        <v>76</v>
      </c>
      <c r="E12" s="66">
        <v>64</v>
      </c>
      <c r="F12" s="133">
        <f t="shared" si="0"/>
        <v>4864</v>
      </c>
    </row>
    <row r="13" spans="1:6" ht="12.75">
      <c r="A13" s="66">
        <v>7</v>
      </c>
      <c r="B13" s="65" t="s">
        <v>154</v>
      </c>
      <c r="C13" s="66" t="s">
        <v>116</v>
      </c>
      <c r="D13" s="131">
        <v>18</v>
      </c>
      <c r="E13" s="66">
        <v>80</v>
      </c>
      <c r="F13" s="133">
        <f t="shared" si="0"/>
        <v>1440</v>
      </c>
    </row>
    <row r="14" spans="1:6" ht="12.75">
      <c r="A14" s="66">
        <v>8</v>
      </c>
      <c r="B14" s="65" t="s">
        <v>155</v>
      </c>
      <c r="C14" s="66" t="s">
        <v>116</v>
      </c>
      <c r="D14" s="131">
        <v>12</v>
      </c>
      <c r="E14" s="66">
        <v>108</v>
      </c>
      <c r="F14" s="133">
        <f t="shared" si="0"/>
        <v>1296</v>
      </c>
    </row>
    <row r="15" spans="1:6" ht="12.75">
      <c r="A15" s="66">
        <v>9</v>
      </c>
      <c r="B15" s="65" t="s">
        <v>156</v>
      </c>
      <c r="C15" s="66" t="s">
        <v>116</v>
      </c>
      <c r="D15" s="131">
        <v>128</v>
      </c>
      <c r="E15" s="66">
        <v>160</v>
      </c>
      <c r="F15" s="133">
        <f t="shared" si="0"/>
        <v>20480</v>
      </c>
    </row>
    <row r="16" spans="1:6" ht="12.75">
      <c r="A16" s="66">
        <v>10</v>
      </c>
      <c r="B16" s="65" t="s">
        <v>157</v>
      </c>
      <c r="C16" s="66" t="s">
        <v>116</v>
      </c>
      <c r="D16" s="131">
        <v>64</v>
      </c>
      <c r="E16" s="66">
        <v>210</v>
      </c>
      <c r="F16" s="133">
        <f t="shared" si="0"/>
        <v>13440</v>
      </c>
    </row>
    <row r="17" spans="1:6" ht="12.75">
      <c r="A17" s="66">
        <v>11</v>
      </c>
      <c r="B17" s="65" t="s">
        <v>158</v>
      </c>
      <c r="C17" s="66" t="s">
        <v>38</v>
      </c>
      <c r="D17" s="131">
        <v>8</v>
      </c>
      <c r="E17" s="66">
        <v>90</v>
      </c>
      <c r="F17" s="133">
        <f t="shared" si="0"/>
        <v>720</v>
      </c>
    </row>
    <row r="18" spans="1:6" ht="12.75">
      <c r="A18" s="66">
        <v>12</v>
      </c>
      <c r="B18" s="65" t="s">
        <v>159</v>
      </c>
      <c r="C18" s="66" t="s">
        <v>38</v>
      </c>
      <c r="D18" s="131">
        <v>14</v>
      </c>
      <c r="E18" s="66">
        <v>460</v>
      </c>
      <c r="F18" s="133">
        <f t="shared" si="0"/>
        <v>6440</v>
      </c>
    </row>
    <row r="19" spans="1:6" ht="12.75">
      <c r="A19" s="66">
        <v>13</v>
      </c>
      <c r="B19" s="65" t="s">
        <v>160</v>
      </c>
      <c r="C19" s="66" t="s">
        <v>38</v>
      </c>
      <c r="D19" s="131">
        <v>4</v>
      </c>
      <c r="E19" s="66">
        <v>220</v>
      </c>
      <c r="F19" s="133">
        <f t="shared" si="0"/>
        <v>880</v>
      </c>
    </row>
    <row r="20" spans="1:6" ht="12.75">
      <c r="A20" s="66">
        <v>14</v>
      </c>
      <c r="B20" s="65" t="s">
        <v>161</v>
      </c>
      <c r="C20" s="66" t="s">
        <v>38</v>
      </c>
      <c r="D20" s="131">
        <v>7</v>
      </c>
      <c r="E20" s="131">
        <v>400</v>
      </c>
      <c r="F20" s="133">
        <f t="shared" si="0"/>
        <v>2800</v>
      </c>
    </row>
    <row r="21" spans="1:6" ht="12.75">
      <c r="A21" s="66">
        <v>15</v>
      </c>
      <c r="B21" s="65" t="s">
        <v>162</v>
      </c>
      <c r="C21" s="66" t="s">
        <v>38</v>
      </c>
      <c r="D21" s="131">
        <v>14</v>
      </c>
      <c r="E21" s="131">
        <v>650</v>
      </c>
      <c r="F21" s="133">
        <f t="shared" si="0"/>
        <v>9100</v>
      </c>
    </row>
    <row r="22" spans="1:6" ht="12.75">
      <c r="A22" s="66">
        <v>16</v>
      </c>
      <c r="B22" s="65" t="s">
        <v>163</v>
      </c>
      <c r="C22" s="66" t="s">
        <v>38</v>
      </c>
      <c r="D22" s="131">
        <v>10</v>
      </c>
      <c r="E22" s="131">
        <v>1200</v>
      </c>
      <c r="F22" s="133">
        <f t="shared" si="0"/>
        <v>12000</v>
      </c>
    </row>
    <row r="23" spans="1:6" ht="12.75">
      <c r="A23" s="66">
        <v>17</v>
      </c>
      <c r="B23" s="65" t="s">
        <v>164</v>
      </c>
      <c r="C23" s="66" t="s">
        <v>38</v>
      </c>
      <c r="D23" s="131">
        <v>2</v>
      </c>
      <c r="E23" s="66">
        <v>1100</v>
      </c>
      <c r="F23" s="133">
        <f t="shared" si="0"/>
        <v>2200</v>
      </c>
    </row>
    <row r="24" spans="1:6" ht="12.75">
      <c r="A24" s="66">
        <v>18</v>
      </c>
      <c r="B24" s="65" t="s">
        <v>165</v>
      </c>
      <c r="C24" s="66" t="s">
        <v>38</v>
      </c>
      <c r="D24" s="131">
        <v>3</v>
      </c>
      <c r="E24" s="66">
        <v>600</v>
      </c>
      <c r="F24" s="133">
        <f t="shared" si="0"/>
        <v>1800</v>
      </c>
    </row>
    <row r="25" spans="1:6" ht="12.75">
      <c r="A25" s="66">
        <v>19</v>
      </c>
      <c r="B25" s="65" t="s">
        <v>166</v>
      </c>
      <c r="C25" s="66" t="s">
        <v>38</v>
      </c>
      <c r="D25" s="66">
        <v>2</v>
      </c>
      <c r="E25" s="66">
        <v>900</v>
      </c>
      <c r="F25" s="133">
        <f t="shared" si="0"/>
        <v>1800</v>
      </c>
    </row>
    <row r="26" spans="1:6" ht="12.75">
      <c r="A26" s="66">
        <v>20</v>
      </c>
      <c r="B26" s="65" t="s">
        <v>167</v>
      </c>
      <c r="C26" s="66" t="s">
        <v>38</v>
      </c>
      <c r="D26" s="66">
        <v>2</v>
      </c>
      <c r="E26" s="66">
        <v>1400</v>
      </c>
      <c r="F26" s="133">
        <f t="shared" si="0"/>
        <v>2800</v>
      </c>
    </row>
    <row r="27" spans="1:6" ht="12.75">
      <c r="A27" s="66">
        <v>21</v>
      </c>
      <c r="B27" s="65" t="s">
        <v>169</v>
      </c>
      <c r="C27" s="66" t="s">
        <v>38</v>
      </c>
      <c r="D27" s="66">
        <v>3</v>
      </c>
      <c r="E27" s="66">
        <v>900</v>
      </c>
      <c r="F27" s="133">
        <f t="shared" si="0"/>
        <v>2700</v>
      </c>
    </row>
    <row r="28" spans="1:6" ht="12.75">
      <c r="A28" s="66">
        <v>22</v>
      </c>
      <c r="B28" s="65" t="s">
        <v>170</v>
      </c>
      <c r="C28" s="66" t="s">
        <v>38</v>
      </c>
      <c r="D28" s="66">
        <v>6</v>
      </c>
      <c r="E28" s="66">
        <v>2000</v>
      </c>
      <c r="F28" s="133">
        <f t="shared" si="0"/>
        <v>12000</v>
      </c>
    </row>
    <row r="29" spans="1:6" ht="12.75">
      <c r="A29" s="66">
        <v>23</v>
      </c>
      <c r="B29" s="65" t="s">
        <v>171</v>
      </c>
      <c r="C29" s="66" t="s">
        <v>38</v>
      </c>
      <c r="D29" s="66">
        <v>1</v>
      </c>
      <c r="E29" s="66">
        <v>1800</v>
      </c>
      <c r="F29" s="133">
        <f t="shared" si="0"/>
        <v>1800</v>
      </c>
    </row>
    <row r="30" spans="1:6" ht="12.75">
      <c r="A30" s="66">
        <v>24</v>
      </c>
      <c r="B30" s="65" t="s">
        <v>172</v>
      </c>
      <c r="C30" s="66" t="s">
        <v>38</v>
      </c>
      <c r="D30" s="130">
        <v>4</v>
      </c>
      <c r="E30" s="130">
        <v>1200</v>
      </c>
      <c r="F30" s="133">
        <f t="shared" si="0"/>
        <v>4800</v>
      </c>
    </row>
    <row r="31" spans="2:6" ht="12.75">
      <c r="B31" s="65" t="s">
        <v>168</v>
      </c>
      <c r="D31" s="119"/>
      <c r="E31" s="138"/>
      <c r="F31" s="130">
        <f>SUM(F7:F30)</f>
        <v>114030</v>
      </c>
    </row>
    <row r="33" spans="1:6" ht="12.75">
      <c r="A33" s="127" t="s">
        <v>173</v>
      </c>
      <c r="B33" s="128"/>
      <c r="C33" s="132"/>
      <c r="D33" s="128"/>
      <c r="E33" s="132"/>
      <c r="F33" s="129"/>
    </row>
    <row r="34" spans="1:6" ht="12.75">
      <c r="A34" s="66">
        <v>1</v>
      </c>
      <c r="B34" s="65" t="s">
        <v>174</v>
      </c>
      <c r="C34" s="66" t="s">
        <v>116</v>
      </c>
      <c r="D34" s="131">
        <v>18</v>
      </c>
      <c r="E34" s="66">
        <v>15</v>
      </c>
      <c r="F34" s="133">
        <f>D34*E34</f>
        <v>270</v>
      </c>
    </row>
    <row r="35" spans="1:6" ht="12.75">
      <c r="A35" s="66">
        <v>2</v>
      </c>
      <c r="B35" s="65" t="s">
        <v>175</v>
      </c>
      <c r="C35" s="66" t="s">
        <v>116</v>
      </c>
      <c r="D35" s="131">
        <v>24</v>
      </c>
      <c r="E35" s="66">
        <v>18</v>
      </c>
      <c r="F35" s="133">
        <f aca="true" t="shared" si="1" ref="F35:F43">D35*E35</f>
        <v>432</v>
      </c>
    </row>
    <row r="36" spans="1:6" ht="12.75">
      <c r="A36" s="66">
        <v>3</v>
      </c>
      <c r="B36" s="65" t="s">
        <v>176</v>
      </c>
      <c r="C36" s="66" t="s">
        <v>116</v>
      </c>
      <c r="D36" s="131">
        <v>24</v>
      </c>
      <c r="E36" s="66">
        <v>26</v>
      </c>
      <c r="F36" s="133">
        <f t="shared" si="1"/>
        <v>624</v>
      </c>
    </row>
    <row r="37" spans="1:6" ht="12.75">
      <c r="A37" s="66">
        <v>4</v>
      </c>
      <c r="B37" s="65" t="s">
        <v>177</v>
      </c>
      <c r="C37" s="66" t="s">
        <v>116</v>
      </c>
      <c r="D37" s="131">
        <v>140</v>
      </c>
      <c r="E37" s="66">
        <v>30</v>
      </c>
      <c r="F37" s="133">
        <f t="shared" si="1"/>
        <v>4200</v>
      </c>
    </row>
    <row r="38" spans="1:6" ht="12.75">
      <c r="A38" s="66">
        <v>5</v>
      </c>
      <c r="B38" s="65" t="s">
        <v>178</v>
      </c>
      <c r="C38" s="66" t="s">
        <v>116</v>
      </c>
      <c r="D38" s="131">
        <v>80</v>
      </c>
      <c r="E38" s="66">
        <v>42</v>
      </c>
      <c r="F38" s="133">
        <f t="shared" si="1"/>
        <v>3360</v>
      </c>
    </row>
    <row r="39" spans="1:6" ht="12.75">
      <c r="A39" s="66">
        <v>6</v>
      </c>
      <c r="B39" s="65" t="s">
        <v>179</v>
      </c>
      <c r="C39" s="66" t="s">
        <v>116</v>
      </c>
      <c r="D39" s="131">
        <v>76</v>
      </c>
      <c r="E39" s="66">
        <v>47</v>
      </c>
      <c r="F39" s="133">
        <f t="shared" si="1"/>
        <v>3572</v>
      </c>
    </row>
    <row r="40" spans="1:6" ht="12.75">
      <c r="A40" s="66">
        <v>7</v>
      </c>
      <c r="B40" s="65" t="s">
        <v>180</v>
      </c>
      <c r="C40" s="66" t="s">
        <v>116</v>
      </c>
      <c r="D40" s="131">
        <v>18</v>
      </c>
      <c r="E40" s="66">
        <v>50</v>
      </c>
      <c r="F40" s="133">
        <f t="shared" si="1"/>
        <v>900</v>
      </c>
    </row>
    <row r="41" spans="1:6" ht="12.75">
      <c r="A41" s="66">
        <v>8</v>
      </c>
      <c r="B41" s="65" t="s">
        <v>181</v>
      </c>
      <c r="C41" s="66" t="s">
        <v>116</v>
      </c>
      <c r="D41" s="131">
        <v>12</v>
      </c>
      <c r="E41" s="66">
        <v>54</v>
      </c>
      <c r="F41" s="133">
        <f t="shared" si="1"/>
        <v>648</v>
      </c>
    </row>
    <row r="42" spans="1:6" ht="12.75">
      <c r="A42" s="66">
        <v>9</v>
      </c>
      <c r="B42" s="65" t="s">
        <v>182</v>
      </c>
      <c r="C42" s="66" t="s">
        <v>116</v>
      </c>
      <c r="D42" s="131">
        <v>128</v>
      </c>
      <c r="E42" s="66">
        <v>60</v>
      </c>
      <c r="F42" s="133">
        <f t="shared" si="1"/>
        <v>7680</v>
      </c>
    </row>
    <row r="43" spans="1:6" ht="12.75">
      <c r="A43" s="66">
        <v>10</v>
      </c>
      <c r="B43" s="65" t="s">
        <v>183</v>
      </c>
      <c r="C43" s="66" t="s">
        <v>116</v>
      </c>
      <c r="D43" s="131">
        <v>64</v>
      </c>
      <c r="E43" s="66">
        <v>70</v>
      </c>
      <c r="F43" s="133">
        <f t="shared" si="1"/>
        <v>4480</v>
      </c>
    </row>
    <row r="44" spans="2:6" ht="12.75">
      <c r="B44" s="65" t="s">
        <v>146</v>
      </c>
      <c r="F44" s="66">
        <f>SUM(F34:F43)</f>
        <v>26166</v>
      </c>
    </row>
    <row r="46" spans="1:6" ht="12.75">
      <c r="A46" s="70"/>
      <c r="B46" s="69"/>
      <c r="C46" s="70"/>
      <c r="D46" s="70"/>
      <c r="E46" s="70"/>
      <c r="F46" s="70"/>
    </row>
    <row r="47" spans="1:6" ht="12.75">
      <c r="A47" s="70"/>
      <c r="B47" s="69"/>
      <c r="C47" s="70"/>
      <c r="D47" s="70"/>
      <c r="E47" s="70"/>
      <c r="F47" s="70"/>
    </row>
    <row r="48" ht="12.75">
      <c r="E48" s="24" t="s">
        <v>40</v>
      </c>
    </row>
    <row r="49" ht="12.75">
      <c r="E49" s="24" t="s">
        <v>140</v>
      </c>
    </row>
  </sheetData>
  <sheetProtection/>
  <mergeCells count="1">
    <mergeCell ref="A6:F6"/>
  </mergeCells>
  <printOptions/>
  <pageMargins left="1.141732283464567" right="0.5511811023622047" top="0.984251968503937" bottom="0.984251968503937" header="0.5118110236220472" footer="0.5118110236220472"/>
  <pageSetup horizontalDpi="300" verticalDpi="300" orientation="portrait" scale="90" r:id="rId1"/>
  <headerFooter alignWithMargins="0">
    <oddHeader>&amp;LModernizarea producerii energiei termice 
la Spitalul Municipal dr.Eugen Nicoară Reghin&amp;RSC INSTRAD SRL
Pr. nr.: 36/2010
Faza: S.F.</oddHeader>
  </headerFooter>
  <rowBreaks count="1" manualBreakCount="1">
    <brk id="8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.7109375" style="0" customWidth="1"/>
    <col min="2" max="2" width="38.7109375" style="0" customWidth="1"/>
    <col min="3" max="3" width="9.57421875" style="0" bestFit="1" customWidth="1"/>
    <col min="4" max="5" width="8.7109375" style="0" customWidth="1"/>
    <col min="6" max="6" width="9.7109375" style="0" customWidth="1"/>
    <col min="7" max="7" width="10.7109375" style="0" customWidth="1"/>
  </cols>
  <sheetData>
    <row r="1" ht="63" customHeight="1"/>
    <row r="2" ht="12.75">
      <c r="B2" s="67" t="s">
        <v>217</v>
      </c>
    </row>
    <row r="3" ht="47.25" customHeight="1">
      <c r="B3" s="67"/>
    </row>
    <row r="4" spans="1:11" ht="12.75">
      <c r="A4" s="122"/>
      <c r="B4" s="122" t="s">
        <v>218</v>
      </c>
      <c r="C4" s="121" t="s">
        <v>118</v>
      </c>
      <c r="D4" s="121" t="s">
        <v>119</v>
      </c>
      <c r="E4" s="122" t="s">
        <v>37</v>
      </c>
      <c r="F4" s="123" t="s">
        <v>120</v>
      </c>
      <c r="G4" s="123" t="s">
        <v>121</v>
      </c>
      <c r="J4" s="69"/>
      <c r="K4" s="69"/>
    </row>
    <row r="5" spans="1:11" ht="12.75">
      <c r="A5" s="117"/>
      <c r="B5" s="117"/>
      <c r="C5" s="124" t="s">
        <v>36</v>
      </c>
      <c r="D5" s="124" t="s">
        <v>122</v>
      </c>
      <c r="E5" s="117" t="s">
        <v>38</v>
      </c>
      <c r="F5" s="125" t="s">
        <v>36</v>
      </c>
      <c r="G5" s="125" t="s">
        <v>122</v>
      </c>
      <c r="J5" s="69"/>
      <c r="K5" s="69"/>
    </row>
    <row r="6" spans="1:11" ht="12.75">
      <c r="A6" s="66">
        <v>1</v>
      </c>
      <c r="B6" s="65" t="s">
        <v>142</v>
      </c>
      <c r="C6" s="120">
        <v>98000</v>
      </c>
      <c r="D6" s="66">
        <f>C6*'[1]Date '!B$3</f>
        <v>414765.4</v>
      </c>
      <c r="E6" s="66">
        <v>2</v>
      </c>
      <c r="F6" s="120">
        <f>C6*E6</f>
        <v>196000</v>
      </c>
      <c r="G6" s="120">
        <f>F6*'[1]Date '!B$3</f>
        <v>829530.8</v>
      </c>
      <c r="J6" s="69"/>
      <c r="K6" s="69"/>
    </row>
    <row r="7" spans="1:11" ht="12.75">
      <c r="A7" s="66">
        <v>2</v>
      </c>
      <c r="B7" s="65" t="s">
        <v>123</v>
      </c>
      <c r="C7" s="120">
        <v>4400</v>
      </c>
      <c r="D7" s="66">
        <f>C7*'[1]Date '!B$3</f>
        <v>18622.120000000003</v>
      </c>
      <c r="E7" s="66">
        <v>2</v>
      </c>
      <c r="F7" s="120">
        <f aca="true" t="shared" si="0" ref="F7:F23">C7*E7</f>
        <v>8800</v>
      </c>
      <c r="G7" s="120">
        <f aca="true" t="shared" si="1" ref="G7:G19">D7*E7</f>
        <v>37244.240000000005</v>
      </c>
      <c r="J7" s="69"/>
      <c r="K7" s="69"/>
    </row>
    <row r="8" spans="1:11" ht="12.75">
      <c r="A8" s="66">
        <v>3</v>
      </c>
      <c r="B8" s="65" t="s">
        <v>124</v>
      </c>
      <c r="C8" s="120">
        <v>4800</v>
      </c>
      <c r="D8" s="66">
        <f>C8*'[1]Date '!B$3</f>
        <v>20315.04</v>
      </c>
      <c r="E8" s="66">
        <v>2</v>
      </c>
      <c r="F8" s="120">
        <f t="shared" si="0"/>
        <v>9600</v>
      </c>
      <c r="G8" s="120">
        <f t="shared" si="1"/>
        <v>40630.08</v>
      </c>
      <c r="J8" s="69"/>
      <c r="K8" s="69"/>
    </row>
    <row r="9" spans="1:11" ht="12.75">
      <c r="A9" s="66">
        <v>4</v>
      </c>
      <c r="B9" s="65" t="s">
        <v>125</v>
      </c>
      <c r="C9" s="120">
        <v>4500</v>
      </c>
      <c r="D9" s="66">
        <f>C9*'[1]Date '!B$3</f>
        <v>19045.350000000002</v>
      </c>
      <c r="E9" s="66">
        <v>2</v>
      </c>
      <c r="F9" s="120">
        <f t="shared" si="0"/>
        <v>9000</v>
      </c>
      <c r="G9" s="120">
        <f t="shared" si="1"/>
        <v>38090.700000000004</v>
      </c>
      <c r="J9" s="69"/>
      <c r="K9" s="69"/>
    </row>
    <row r="10" spans="1:11" ht="12.75">
      <c r="A10" s="66">
        <v>5</v>
      </c>
      <c r="B10" s="65" t="s">
        <v>126</v>
      </c>
      <c r="C10" s="120">
        <v>2700</v>
      </c>
      <c r="D10" s="66">
        <f>C10*'[1]Date '!B$3</f>
        <v>11427.210000000001</v>
      </c>
      <c r="E10" s="66">
        <v>3</v>
      </c>
      <c r="F10" s="120">
        <f t="shared" si="0"/>
        <v>8100</v>
      </c>
      <c r="G10" s="120">
        <f t="shared" si="1"/>
        <v>34281.630000000005</v>
      </c>
      <c r="J10" s="69"/>
      <c r="K10" s="69"/>
    </row>
    <row r="11" spans="1:11" ht="12.75">
      <c r="A11" s="66">
        <v>6</v>
      </c>
      <c r="B11" s="65" t="s">
        <v>127</v>
      </c>
      <c r="C11" s="120">
        <v>900</v>
      </c>
      <c r="D11" s="66">
        <f>C11*'[1]Date '!B$3</f>
        <v>3809.07</v>
      </c>
      <c r="E11" s="66">
        <v>2</v>
      </c>
      <c r="F11" s="120">
        <f t="shared" si="0"/>
        <v>1800</v>
      </c>
      <c r="G11" s="120">
        <f t="shared" si="1"/>
        <v>7618.14</v>
      </c>
      <c r="J11" s="69"/>
      <c r="K11" s="69"/>
    </row>
    <row r="12" spans="1:11" ht="12.75">
      <c r="A12" s="66">
        <v>7</v>
      </c>
      <c r="B12" s="65" t="s">
        <v>128</v>
      </c>
      <c r="C12" s="120">
        <v>1082</v>
      </c>
      <c r="D12" s="66">
        <f>C12*'[1]Date '!B$3</f>
        <v>4579.3486</v>
      </c>
      <c r="E12" s="66">
        <v>1</v>
      </c>
      <c r="F12" s="120">
        <f t="shared" si="0"/>
        <v>1082</v>
      </c>
      <c r="G12" s="120">
        <f t="shared" si="1"/>
        <v>4579.3486</v>
      </c>
      <c r="J12" s="69"/>
      <c r="K12" s="69"/>
    </row>
    <row r="13" spans="1:11" ht="12.75">
      <c r="A13" s="66">
        <v>8</v>
      </c>
      <c r="B13" s="65" t="s">
        <v>129</v>
      </c>
      <c r="C13" s="120">
        <v>650</v>
      </c>
      <c r="D13" s="66">
        <f>C13*'[1]Date '!B$3</f>
        <v>2750.9950000000003</v>
      </c>
      <c r="E13" s="66">
        <v>1</v>
      </c>
      <c r="F13" s="120">
        <f t="shared" si="0"/>
        <v>650</v>
      </c>
      <c r="G13" s="120">
        <f t="shared" si="1"/>
        <v>2750.9950000000003</v>
      </c>
      <c r="J13" s="69"/>
      <c r="K13" s="69"/>
    </row>
    <row r="14" spans="1:11" ht="12.75">
      <c r="A14" s="66">
        <v>9</v>
      </c>
      <c r="B14" s="65" t="s">
        <v>130</v>
      </c>
      <c r="C14" s="120">
        <v>1100</v>
      </c>
      <c r="D14" s="66">
        <f>C14*'[1]Date '!B$3</f>
        <v>4655.530000000001</v>
      </c>
      <c r="E14" s="66">
        <v>2</v>
      </c>
      <c r="F14" s="120">
        <f t="shared" si="0"/>
        <v>2200</v>
      </c>
      <c r="G14" s="120">
        <f t="shared" si="1"/>
        <v>9311.060000000001</v>
      </c>
      <c r="J14" s="69"/>
      <c r="K14" s="69"/>
    </row>
    <row r="15" spans="1:11" ht="12.75">
      <c r="A15" s="66">
        <v>10</v>
      </c>
      <c r="B15" s="65" t="s">
        <v>131</v>
      </c>
      <c r="C15" s="120">
        <v>2200</v>
      </c>
      <c r="D15" s="66">
        <f>C15*'[1]Date '!B$3</f>
        <v>9311.060000000001</v>
      </c>
      <c r="E15" s="66">
        <v>2</v>
      </c>
      <c r="F15" s="120">
        <f t="shared" si="0"/>
        <v>4400</v>
      </c>
      <c r="G15" s="120">
        <f t="shared" si="1"/>
        <v>18622.120000000003</v>
      </c>
      <c r="J15" s="69"/>
      <c r="K15" s="69"/>
    </row>
    <row r="16" spans="1:11" ht="12.75">
      <c r="A16" s="66">
        <v>11</v>
      </c>
      <c r="B16" s="65" t="s">
        <v>132</v>
      </c>
      <c r="C16" s="120">
        <v>965</v>
      </c>
      <c r="D16" s="66">
        <f>C16*'[1]Date '!B$3</f>
        <v>4084.1695000000004</v>
      </c>
      <c r="E16" s="66">
        <v>1</v>
      </c>
      <c r="F16" s="120">
        <f t="shared" si="0"/>
        <v>965</v>
      </c>
      <c r="G16" s="120">
        <f t="shared" si="1"/>
        <v>4084.1695000000004</v>
      </c>
      <c r="J16" s="69"/>
      <c r="K16" s="69"/>
    </row>
    <row r="17" spans="1:11" ht="12.75">
      <c r="A17" s="66">
        <v>12</v>
      </c>
      <c r="B17" s="65" t="s">
        <v>133</v>
      </c>
      <c r="C17" s="120">
        <v>1200</v>
      </c>
      <c r="D17" s="66">
        <f>C17*'[1]Date '!B$3</f>
        <v>5078.76</v>
      </c>
      <c r="E17" s="66">
        <v>3</v>
      </c>
      <c r="F17" s="120">
        <f t="shared" si="0"/>
        <v>3600</v>
      </c>
      <c r="G17" s="120">
        <f t="shared" si="1"/>
        <v>15236.28</v>
      </c>
      <c r="J17" s="69"/>
      <c r="K17" s="69"/>
    </row>
    <row r="18" spans="1:11" ht="12.75">
      <c r="A18" s="66">
        <v>13</v>
      </c>
      <c r="B18" s="65" t="s">
        <v>134</v>
      </c>
      <c r="C18" s="120">
        <v>1300</v>
      </c>
      <c r="D18" s="66">
        <f>C18*'[1]Date '!B$3</f>
        <v>5501.990000000001</v>
      </c>
      <c r="E18" s="66">
        <v>2</v>
      </c>
      <c r="F18" s="120">
        <f t="shared" si="0"/>
        <v>2600</v>
      </c>
      <c r="G18" s="120">
        <f t="shared" si="1"/>
        <v>11003.980000000001</v>
      </c>
      <c r="J18" s="69"/>
      <c r="K18" s="69"/>
    </row>
    <row r="19" spans="1:11" ht="12.75">
      <c r="A19" s="66">
        <v>14</v>
      </c>
      <c r="B19" s="65" t="s">
        <v>135</v>
      </c>
      <c r="C19" s="120">
        <v>315</v>
      </c>
      <c r="D19" s="66">
        <f>C19*'[1]Date '!B$3</f>
        <v>1333.1745</v>
      </c>
      <c r="E19" s="66">
        <v>1</v>
      </c>
      <c r="F19" s="120">
        <f t="shared" si="0"/>
        <v>315</v>
      </c>
      <c r="G19" s="120">
        <f t="shared" si="1"/>
        <v>1333.1745</v>
      </c>
      <c r="J19" s="69"/>
      <c r="K19" s="69"/>
    </row>
    <row r="20" spans="1:11" ht="12.75">
      <c r="A20" s="66">
        <v>15</v>
      </c>
      <c r="B20" s="65" t="s">
        <v>136</v>
      </c>
      <c r="C20" s="120">
        <v>700</v>
      </c>
      <c r="D20" s="66">
        <f>C20*'[1]Date '!B$3</f>
        <v>2962.61</v>
      </c>
      <c r="E20" s="66">
        <v>1</v>
      </c>
      <c r="F20" s="120">
        <f t="shared" si="0"/>
        <v>700</v>
      </c>
      <c r="G20" s="120">
        <f>D20*E20</f>
        <v>2962.61</v>
      </c>
      <c r="J20" s="70"/>
      <c r="K20" s="69"/>
    </row>
    <row r="21" spans="1:11" ht="12.75">
      <c r="A21" s="66">
        <v>16</v>
      </c>
      <c r="B21" s="65" t="s">
        <v>137</v>
      </c>
      <c r="C21" s="120">
        <v>1400</v>
      </c>
      <c r="D21" s="66">
        <f>C21*'[1]Date '!B$3</f>
        <v>5925.22</v>
      </c>
      <c r="E21" s="66">
        <v>2</v>
      </c>
      <c r="F21" s="120">
        <f t="shared" si="0"/>
        <v>2800</v>
      </c>
      <c r="G21" s="120">
        <f>D21*E21</f>
        <v>11850.44</v>
      </c>
      <c r="J21" s="70"/>
      <c r="K21" s="69"/>
    </row>
    <row r="22" spans="1:11" ht="12.75">
      <c r="A22" s="66">
        <v>17</v>
      </c>
      <c r="B22" s="65" t="s">
        <v>138</v>
      </c>
      <c r="C22" s="120">
        <v>950</v>
      </c>
      <c r="D22" s="66">
        <f>C22*'[1]Date '!B$3</f>
        <v>4020.6850000000004</v>
      </c>
      <c r="E22" s="66">
        <v>1</v>
      </c>
      <c r="F22" s="120">
        <f t="shared" si="0"/>
        <v>950</v>
      </c>
      <c r="G22" s="120">
        <f>D22*E22</f>
        <v>4020.6850000000004</v>
      </c>
      <c r="J22" s="70"/>
      <c r="K22" s="69"/>
    </row>
    <row r="23" spans="1:11" ht="12.75">
      <c r="A23" s="66">
        <v>18</v>
      </c>
      <c r="B23" s="65" t="s">
        <v>139</v>
      </c>
      <c r="C23" s="120">
        <v>620</v>
      </c>
      <c r="D23" s="66">
        <f>C23*'[1]Date '!B$3</f>
        <v>2624.0260000000003</v>
      </c>
      <c r="E23" s="66">
        <v>49</v>
      </c>
      <c r="F23" s="120">
        <f t="shared" si="0"/>
        <v>30380</v>
      </c>
      <c r="G23" s="120">
        <f>D23*E23</f>
        <v>128577.27400000002</v>
      </c>
      <c r="J23" s="70"/>
      <c r="K23" s="69"/>
    </row>
    <row r="24" spans="2:7" ht="12.75">
      <c r="B24" s="65" t="s">
        <v>39</v>
      </c>
      <c r="F24" s="120">
        <f>SUM(F6:F23)</f>
        <v>283942</v>
      </c>
      <c r="G24" s="120">
        <f>SUM(G6:G23)</f>
        <v>1201727.7266000002</v>
      </c>
    </row>
    <row r="26" ht="12.75">
      <c r="D26" s="24" t="s">
        <v>40</v>
      </c>
    </row>
    <row r="27" ht="12.75">
      <c r="D27" s="24" t="s">
        <v>140</v>
      </c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scale="90" r:id="rId1"/>
  <headerFooter alignWithMargins="0">
    <oddHeader>&amp;LModernizarea producerii energiei termice 
la Spitalul Municipal dr.Eugen Nicoară Reghin&amp;RSC INSTRAD  SRL
Pr. nr.: 36/2010
Faza: S.F.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2"/>
  <sheetViews>
    <sheetView view="pageBreakPreview" zoomScaleSheetLayoutView="100" zoomScalePageLayoutView="0" workbookViewId="0" topLeftCell="A10">
      <selection activeCell="E12" sqref="E12"/>
    </sheetView>
  </sheetViews>
  <sheetFormatPr defaultColWidth="11.57421875" defaultRowHeight="12.75"/>
  <cols>
    <col min="1" max="1" width="4.8515625" style="0" customWidth="1"/>
    <col min="2" max="2" width="42.140625" style="0" customWidth="1"/>
    <col min="3" max="3" width="11.140625" style="0" customWidth="1"/>
    <col min="4" max="4" width="12.140625" style="0" customWidth="1"/>
    <col min="5" max="5" width="10.8515625" style="0" customWidth="1"/>
    <col min="6" max="6" width="11.8515625" style="0" customWidth="1"/>
    <col min="7" max="7" width="11.00390625" style="0" customWidth="1"/>
  </cols>
  <sheetData>
    <row r="2" spans="1:10" ht="16.5" customHeight="1">
      <c r="A2" s="223" t="s">
        <v>117</v>
      </c>
      <c r="B2" s="223"/>
      <c r="C2" s="223"/>
      <c r="D2" s="223"/>
      <c r="E2" s="223"/>
      <c r="F2" s="223"/>
      <c r="G2" s="223"/>
      <c r="H2" s="1"/>
      <c r="I2" s="2"/>
      <c r="J2" s="1"/>
    </row>
    <row r="3" spans="1:10" ht="15.75" customHeight="1">
      <c r="A3" s="227" t="s">
        <v>219</v>
      </c>
      <c r="B3" s="227"/>
      <c r="C3" s="227"/>
      <c r="D3" s="227"/>
      <c r="E3" s="227"/>
      <c r="F3" s="227"/>
      <c r="G3" s="227"/>
      <c r="H3" s="1"/>
      <c r="I3" s="2"/>
      <c r="J3" s="1"/>
    </row>
    <row r="4" spans="1:10" ht="15.75">
      <c r="A4" s="3"/>
      <c r="B4" s="21"/>
      <c r="C4" s="4"/>
      <c r="D4" s="4"/>
      <c r="E4" s="4"/>
      <c r="F4" s="4"/>
      <c r="G4" s="4"/>
      <c r="H4" s="1"/>
      <c r="I4" s="2"/>
      <c r="J4" s="1"/>
    </row>
    <row r="5" spans="1:10" ht="15.75">
      <c r="A5" s="5"/>
      <c r="B5" s="6"/>
      <c r="C5" s="4"/>
      <c r="D5" s="4"/>
      <c r="E5" s="4"/>
      <c r="F5" s="4"/>
      <c r="G5" s="4"/>
      <c r="H5" s="1"/>
      <c r="I5" s="2"/>
      <c r="J5" s="1"/>
    </row>
    <row r="6" spans="1:7" ht="15.75">
      <c r="A6" s="7"/>
      <c r="B6" s="8" t="s">
        <v>35</v>
      </c>
      <c r="C6" s="22">
        <f>'Date '!B3</f>
        <v>4.2778</v>
      </c>
      <c r="D6" s="9" t="s">
        <v>0</v>
      </c>
      <c r="E6" s="7"/>
      <c r="F6" s="7"/>
      <c r="G6" s="7"/>
    </row>
    <row r="7" spans="1:7" ht="15" customHeight="1">
      <c r="A7" s="224" t="s">
        <v>1</v>
      </c>
      <c r="B7" s="225" t="s">
        <v>2</v>
      </c>
      <c r="C7" s="226" t="s">
        <v>3</v>
      </c>
      <c r="D7" s="226"/>
      <c r="E7" s="10" t="s">
        <v>4</v>
      </c>
      <c r="F7" s="226" t="s">
        <v>5</v>
      </c>
      <c r="G7" s="226"/>
    </row>
    <row r="8" spans="1:7" ht="15.75">
      <c r="A8" s="224"/>
      <c r="B8" s="225"/>
      <c r="C8" s="10" t="s">
        <v>6</v>
      </c>
      <c r="D8" s="10" t="s">
        <v>7</v>
      </c>
      <c r="E8" s="10" t="s">
        <v>6</v>
      </c>
      <c r="F8" s="10" t="s">
        <v>6</v>
      </c>
      <c r="G8" s="10" t="s">
        <v>7</v>
      </c>
    </row>
    <row r="9" spans="1:7" ht="15.75">
      <c r="A9" s="11" t="s">
        <v>8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ht="15.75">
      <c r="A10" s="13" t="s">
        <v>9</v>
      </c>
      <c r="B10" s="14" t="s">
        <v>10</v>
      </c>
      <c r="C10" s="14"/>
      <c r="D10" s="14"/>
      <c r="E10" s="14"/>
      <c r="F10" s="14"/>
      <c r="G10" s="14"/>
    </row>
    <row r="11" spans="1:7" ht="15.75">
      <c r="A11" s="11" t="s">
        <v>8</v>
      </c>
      <c r="B11" s="15" t="s">
        <v>216</v>
      </c>
      <c r="C11" s="59">
        <v>40</v>
      </c>
      <c r="D11" s="60">
        <f>C11/'Date '!B$3</f>
        <v>9.350600776099864</v>
      </c>
      <c r="E11" s="60">
        <f>C11*0.24</f>
        <v>9.6</v>
      </c>
      <c r="F11" s="60">
        <f aca="true" t="shared" si="0" ref="F11:F18">C11+E11</f>
        <v>49.6</v>
      </c>
      <c r="G11" s="60">
        <f>D11*1.24</f>
        <v>11.59474496236383</v>
      </c>
    </row>
    <row r="12" spans="1:7" ht="47.25">
      <c r="A12" s="11" t="s">
        <v>11</v>
      </c>
      <c r="B12" s="16" t="s">
        <v>12</v>
      </c>
      <c r="C12" s="59">
        <f>EvalOb1Constructii!E30/1000</f>
        <v>302.92491</v>
      </c>
      <c r="D12" s="60">
        <f>C12/'Date '!B$3</f>
        <v>70.81324746364955</v>
      </c>
      <c r="E12" s="60">
        <f aca="true" t="shared" si="1" ref="E12:E18">C12*0.24</f>
        <v>72.7019784</v>
      </c>
      <c r="F12" s="60">
        <f t="shared" si="0"/>
        <v>375.6268884</v>
      </c>
      <c r="G12" s="60">
        <f aca="true" t="shared" si="2" ref="G12:G18">D12*1.24</f>
        <v>87.80842685492544</v>
      </c>
    </row>
    <row r="13" spans="1:7" ht="15.75">
      <c r="A13" s="11" t="s">
        <v>13</v>
      </c>
      <c r="B13" s="15" t="s">
        <v>84</v>
      </c>
      <c r="C13" s="59">
        <f>EvOb1Instalatii!F44/1000</f>
        <v>26.166</v>
      </c>
      <c r="D13" s="60">
        <f>C13/'Date '!B$3</f>
        <v>6.116695497685726</v>
      </c>
      <c r="E13" s="60">
        <f t="shared" si="1"/>
        <v>6.27984</v>
      </c>
      <c r="F13" s="60">
        <f t="shared" si="0"/>
        <v>32.445840000000004</v>
      </c>
      <c r="G13" s="60">
        <f t="shared" si="2"/>
        <v>7.584702417130301</v>
      </c>
    </row>
    <row r="14" spans="1:7" ht="15.75">
      <c r="A14" s="11" t="s">
        <v>14</v>
      </c>
      <c r="B14" s="15" t="s">
        <v>15</v>
      </c>
      <c r="C14" s="59">
        <v>60</v>
      </c>
      <c r="D14" s="60">
        <f>C14/'Date '!B$3</f>
        <v>14.025901164149797</v>
      </c>
      <c r="E14" s="60">
        <f t="shared" si="1"/>
        <v>14.399999999999999</v>
      </c>
      <c r="F14" s="60">
        <f t="shared" si="0"/>
        <v>74.4</v>
      </c>
      <c r="G14" s="60">
        <f t="shared" si="2"/>
        <v>17.392117443545747</v>
      </c>
    </row>
    <row r="15" spans="1:7" ht="15.75">
      <c r="A15" s="11" t="s">
        <v>16</v>
      </c>
      <c r="B15" s="15" t="s">
        <v>85</v>
      </c>
      <c r="C15" s="59">
        <v>0</v>
      </c>
      <c r="D15" s="60">
        <f>C15/'Date '!B$3</f>
        <v>0</v>
      </c>
      <c r="E15" s="60">
        <f t="shared" si="1"/>
        <v>0</v>
      </c>
      <c r="F15" s="60">
        <f t="shared" si="0"/>
        <v>0</v>
      </c>
      <c r="G15" s="60">
        <f t="shared" si="2"/>
        <v>0</v>
      </c>
    </row>
    <row r="16" spans="1:7" ht="15.75">
      <c r="A16" s="11" t="s">
        <v>17</v>
      </c>
      <c r="B16" s="16" t="s">
        <v>141</v>
      </c>
      <c r="C16" s="59">
        <f>EvOb1Instalatii!F31/1000</f>
        <v>114.03</v>
      </c>
      <c r="D16" s="60">
        <f>C16/'Date '!B$3</f>
        <v>26.65622516246669</v>
      </c>
      <c r="E16" s="60">
        <f t="shared" si="1"/>
        <v>27.3672</v>
      </c>
      <c r="F16" s="60">
        <f t="shared" si="0"/>
        <v>141.3972</v>
      </c>
      <c r="G16" s="60">
        <f t="shared" si="2"/>
        <v>33.0537192014587</v>
      </c>
    </row>
    <row r="17" spans="1:7" ht="15.75">
      <c r="A17" s="12">
        <v>7</v>
      </c>
      <c r="B17" s="15" t="s">
        <v>18</v>
      </c>
      <c r="C17" s="59">
        <v>0</v>
      </c>
      <c r="D17" s="60">
        <f>C17/'Date '!B$3</f>
        <v>0</v>
      </c>
      <c r="E17" s="60">
        <f t="shared" si="1"/>
        <v>0</v>
      </c>
      <c r="F17" s="60">
        <f t="shared" si="0"/>
        <v>0</v>
      </c>
      <c r="G17" s="60">
        <f t="shared" si="2"/>
        <v>0</v>
      </c>
    </row>
    <row r="18" spans="1:7" ht="15.75">
      <c r="A18" s="12">
        <v>8</v>
      </c>
      <c r="B18" s="15" t="s">
        <v>19</v>
      </c>
      <c r="C18" s="59">
        <v>0</v>
      </c>
      <c r="D18" s="60">
        <f>C18/'Date '!B$3</f>
        <v>0</v>
      </c>
      <c r="E18" s="60">
        <f t="shared" si="1"/>
        <v>0</v>
      </c>
      <c r="F18" s="60">
        <f t="shared" si="0"/>
        <v>0</v>
      </c>
      <c r="G18" s="60">
        <f t="shared" si="2"/>
        <v>0</v>
      </c>
    </row>
    <row r="19" spans="1:7" ht="15.75">
      <c r="A19" s="17" t="s">
        <v>20</v>
      </c>
      <c r="B19" s="17" t="s">
        <v>21</v>
      </c>
      <c r="C19" s="61">
        <f>SUM(C11:C18)</f>
        <v>543.12091</v>
      </c>
      <c r="D19" s="62">
        <f>C19/C6</f>
        <v>126.96267006405161</v>
      </c>
      <c r="E19" s="62">
        <f>C19*0.24</f>
        <v>130.34901839999998</v>
      </c>
      <c r="F19" s="62">
        <f>C19+E19</f>
        <v>673.4699284</v>
      </c>
      <c r="G19" s="62">
        <f>F19/C6</f>
        <v>157.43371087942398</v>
      </c>
    </row>
    <row r="20" spans="1:7" ht="15.75">
      <c r="A20" s="18" t="s">
        <v>22</v>
      </c>
      <c r="B20" s="14" t="s">
        <v>23</v>
      </c>
      <c r="C20" s="63"/>
      <c r="D20" s="63"/>
      <c r="E20" s="63"/>
      <c r="F20" s="63"/>
      <c r="G20" s="63"/>
    </row>
    <row r="21" spans="1:7" ht="15.75">
      <c r="A21" s="15"/>
      <c r="B21" s="15" t="s">
        <v>24</v>
      </c>
      <c r="C21" s="59">
        <f>C24*0.05</f>
        <v>60.08638633000001</v>
      </c>
      <c r="D21" s="59">
        <f>UtilajeOb1!G22/1000</f>
        <v>4.020685</v>
      </c>
      <c r="E21" s="59">
        <f>C21*0.24</f>
        <v>14.420732719200002</v>
      </c>
      <c r="F21" s="59">
        <f>C21+E21</f>
        <v>74.50711904920001</v>
      </c>
      <c r="G21" s="59">
        <f>D21*1.24</f>
        <v>4.985649400000001</v>
      </c>
    </row>
    <row r="22" spans="1:7" ht="15.75">
      <c r="A22" s="17" t="s">
        <v>20</v>
      </c>
      <c r="B22" s="17" t="s">
        <v>25</v>
      </c>
      <c r="C22" s="61">
        <f>SUM(C21)</f>
        <v>60.08638633000001</v>
      </c>
      <c r="D22" s="61">
        <f>C22/C6</f>
        <v>14.046095266258359</v>
      </c>
      <c r="E22" s="61">
        <f>C22*0.24</f>
        <v>14.420732719200002</v>
      </c>
      <c r="F22" s="61">
        <f>C22+E22</f>
        <v>74.50711904920001</v>
      </c>
      <c r="G22" s="61">
        <f>SUM(G21)</f>
        <v>4.985649400000001</v>
      </c>
    </row>
    <row r="23" spans="1:7" ht="15.75">
      <c r="A23" s="18" t="s">
        <v>26</v>
      </c>
      <c r="B23" s="14" t="s">
        <v>27</v>
      </c>
      <c r="C23" s="63"/>
      <c r="D23" s="63"/>
      <c r="E23" s="63"/>
      <c r="F23" s="63"/>
      <c r="G23" s="63"/>
    </row>
    <row r="24" spans="1:7" ht="15.75">
      <c r="A24" s="15" t="s">
        <v>20</v>
      </c>
      <c r="B24" s="15" t="s">
        <v>28</v>
      </c>
      <c r="C24" s="59">
        <f>UtilajeOb1!G24/1000</f>
        <v>1201.7277266</v>
      </c>
      <c r="D24" s="60">
        <f>C24/'Date '!B$3</f>
        <v>280.9219053251672</v>
      </c>
      <c r="E24" s="60">
        <f>C24*0.24</f>
        <v>288.414654384</v>
      </c>
      <c r="F24" s="60">
        <f>C24+E24</f>
        <v>1490.142380984</v>
      </c>
      <c r="G24" s="60">
        <f>D24*1.24</f>
        <v>348.3431626032073</v>
      </c>
    </row>
    <row r="25" spans="1:7" ht="15.75">
      <c r="A25" s="15" t="s">
        <v>20</v>
      </c>
      <c r="B25" s="15" t="s">
        <v>29</v>
      </c>
      <c r="C25" s="59">
        <v>0</v>
      </c>
      <c r="D25" s="60">
        <f>C25/'Date '!B$3</f>
        <v>0</v>
      </c>
      <c r="E25" s="59">
        <v>0</v>
      </c>
      <c r="F25" s="59">
        <v>0</v>
      </c>
      <c r="G25" s="60">
        <f>D25*1.24</f>
        <v>0</v>
      </c>
    </row>
    <row r="26" spans="1:7" ht="15.75">
      <c r="A26" s="15" t="s">
        <v>20</v>
      </c>
      <c r="B26" s="15" t="s">
        <v>30</v>
      </c>
      <c r="C26" s="59">
        <v>0</v>
      </c>
      <c r="D26" s="60">
        <f>C26/'Date '!B$3</f>
        <v>0</v>
      </c>
      <c r="E26" s="60">
        <f>C26*0.24</f>
        <v>0</v>
      </c>
      <c r="F26" s="60">
        <f>C26+E26</f>
        <v>0</v>
      </c>
      <c r="G26" s="60">
        <f>D26*1.24</f>
        <v>0</v>
      </c>
    </row>
    <row r="27" spans="1:7" ht="15.75">
      <c r="A27" s="17" t="s">
        <v>20</v>
      </c>
      <c r="B27" s="17" t="s">
        <v>31</v>
      </c>
      <c r="C27" s="61">
        <f>SUM(C24:C26)</f>
        <v>1201.7277266</v>
      </c>
      <c r="D27" s="62">
        <f>C27/C6</f>
        <v>280.9219053251672</v>
      </c>
      <c r="E27" s="62">
        <f>C27*0.24</f>
        <v>288.414654384</v>
      </c>
      <c r="F27" s="62">
        <f>C27+E27</f>
        <v>1490.142380984</v>
      </c>
      <c r="G27" s="60">
        <f>SUM(G24:G26)</f>
        <v>348.3431626032073</v>
      </c>
    </row>
    <row r="28" spans="1:7" ht="31.5">
      <c r="A28" s="19" t="s">
        <v>20</v>
      </c>
      <c r="B28" s="20" t="s">
        <v>32</v>
      </c>
      <c r="C28" s="64">
        <f>C19+C22+C27</f>
        <v>1804.93502293</v>
      </c>
      <c r="D28" s="64">
        <f>C28/C6</f>
        <v>421.9306706554771</v>
      </c>
      <c r="E28" s="64">
        <f>C28*0.24</f>
        <v>433.1844055032</v>
      </c>
      <c r="F28" s="64">
        <f>C28+E28</f>
        <v>2238.1194284332</v>
      </c>
      <c r="G28" s="64">
        <f>F28/C6</f>
        <v>523.1940316127916</v>
      </c>
    </row>
    <row r="31" ht="12.75">
      <c r="E31" s="24" t="s">
        <v>40</v>
      </c>
    </row>
    <row r="32" ht="12.75">
      <c r="E32" s="24" t="s">
        <v>140</v>
      </c>
    </row>
  </sheetData>
  <sheetProtection/>
  <mergeCells count="6">
    <mergeCell ref="A2:G2"/>
    <mergeCell ref="A7:A8"/>
    <mergeCell ref="B7:B8"/>
    <mergeCell ref="C7:D7"/>
    <mergeCell ref="F7:G7"/>
    <mergeCell ref="A3:G3"/>
  </mergeCells>
  <printOptions/>
  <pageMargins left="0.4724409448818898" right="0.2362204724409449" top="1.0236220472440944" bottom="1.062992125984252" header="0.6692913385826772" footer="0.7874015748031497"/>
  <pageSetup horizontalDpi="300" verticalDpi="300" orientation="portrait" scale="97" r:id="rId1"/>
  <headerFooter alignWithMargins="0">
    <oddHeader>&amp;LModernizarea producerii energiei termice 
la Spitalul Municipal dr.Eugen Nicoară Reghin&amp;RSC INSTRAD SRL
Pr. nr.: 36/2010
Faza: S.F.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INSTRAD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 Peter</dc:creator>
  <cp:keywords/>
  <dc:description/>
  <cp:lastModifiedBy>tar.imre</cp:lastModifiedBy>
  <cp:lastPrinted>2011-07-18T05:16:15Z</cp:lastPrinted>
  <dcterms:created xsi:type="dcterms:W3CDTF">2009-03-05T11:09:40Z</dcterms:created>
  <dcterms:modified xsi:type="dcterms:W3CDTF">2011-07-22T13:01:08Z</dcterms:modified>
  <cp:category/>
  <cp:version/>
  <cp:contentType/>
  <cp:contentStatus/>
</cp:coreProperties>
</file>