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1"/>
  </bookViews>
  <sheets>
    <sheet name="BVC 2017 anexa1" sheetId="1" r:id="rId1"/>
    <sheet name="BVC 2017 anexa 2" sheetId="2" r:id="rId2"/>
    <sheet name="Anexa 3" sheetId="3" r:id="rId3"/>
    <sheet name="Anexa 4" sheetId="4" r:id="rId4"/>
    <sheet name="aneaxa 4a" sheetId="5" r:id="rId5"/>
    <sheet name="Anexa 5" sheetId="6" r:id="rId6"/>
  </sheets>
  <definedNames>
    <definedName name="_xlnm.Print_Area" localSheetId="4">'aneaxa 4a'!$A$1:$F$33</definedName>
    <definedName name="_xlnm.Print_Area" localSheetId="3">'Anexa 4'!$A$1:$I$53</definedName>
    <definedName name="_xlnm.Print_Area" localSheetId="1">'BVC 2017 anexa 2'!$A$1:$T$187</definedName>
    <definedName name="_xlnm.Print_Titles" localSheetId="3">'Anexa 4'!$10:$11</definedName>
    <definedName name="_xlnm.Print_Titles" localSheetId="1">'BVC 2017 anexa 2'!$10:$13</definedName>
    <definedName name="_xlnm.Print_Titles" localSheetId="0">'BVC 2017 anexa1'!$9:$11</definedName>
  </definedNames>
  <calcPr fullCalcOnLoad="1"/>
</workbook>
</file>

<file path=xl/sharedStrings.xml><?xml version="1.0" encoding="utf-8"?>
<sst xmlns="http://schemas.openxmlformats.org/spreadsheetml/2006/main" count="608" uniqueCount="427">
  <si>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</si>
  <si>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</si>
  <si>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</si>
  <si>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</si>
  <si>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</si>
  <si>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</si>
  <si>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</si>
  <si>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</si>
  <si>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</si>
  <si>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</si>
  <si>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</si>
  <si>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</si>
  <si>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</si>
  <si>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</si>
  <si>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</si>
  <si>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</si>
  <si>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</si>
  <si>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</si>
  <si>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</si>
  <si>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</si>
  <si>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</si>
  <si>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</si>
  <si>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</si>
  <si>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</si>
  <si>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</si>
  <si>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</si>
  <si>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</si>
  <si>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</si>
  <si>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</si>
  <si>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</si>
  <si>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</si>
  <si>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</si>
  <si>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</si>
  <si>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</si>
  <si>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</si>
  <si>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</si>
  <si>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</si>
  <si>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</si>
  <si>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</si>
  <si>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</si>
  <si>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</si>
  <si>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</si>
  <si>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</si>
  <si>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</si>
  <si>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</si>
  <si>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</si>
  <si>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</si>
  <si>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</si>
  <si>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</si>
  <si>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</si>
  <si>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</si>
  <si>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</si>
  <si>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</si>
  <si>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CHELTUIELI PENTRU INVESTIŢII, din care:</t>
  </si>
  <si>
    <t>Investiţii în curs, din care:</t>
  </si>
  <si>
    <t>Investiţii noi, din care:</t>
  </si>
  <si>
    <t>Rambursări de rate aferente creditelor pentru investiţii, din care:</t>
  </si>
  <si>
    <t>Nr. Crt.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</si>
  <si>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</si>
  <si>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</si>
  <si>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</si>
  <si>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</si>
  <si>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</si>
  <si>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</si>
  <si>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</si>
  <si>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</si>
  <si>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</si>
  <si>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</si>
  <si>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</si>
  <si>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</si>
  <si>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</si>
  <si>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</si>
  <si>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</si>
  <si>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</si>
  <si>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</si>
  <si>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</si>
  <si>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</si>
  <si>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</si>
  <si>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</si>
  <si>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</si>
  <si>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</si>
  <si>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</si>
  <si>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</si>
  <si>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</si>
  <si>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</si>
  <si>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</si>
  <si>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</si>
  <si>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</si>
  <si>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</si>
  <si>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</si>
  <si>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</si>
  <si>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</si>
  <si>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</si>
  <si>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</si>
  <si>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</si>
  <si>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</si>
  <si>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</si>
  <si>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</si>
  <si>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</si>
  <si>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</si>
  <si>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</si>
  <si>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</si>
  <si>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</si>
  <si>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</si>
  <si>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</si>
  <si>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</si>
  <si>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</si>
  <si>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</si>
  <si>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</si>
  <si>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</si>
  <si>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</si>
  <si>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</si>
  <si>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</si>
  <si>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</si>
  <si>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</si>
  <si>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</si>
  <si>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</si>
  <si>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</si>
  <si>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</si>
  <si>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</si>
  <si>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</si>
  <si>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</si>
  <si>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</si>
  <si>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</si>
  <si>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</si>
  <si>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</si>
  <si>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</si>
  <si>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</si>
  <si>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</si>
  <si>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</si>
  <si>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</si>
  <si>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</si>
  <si>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</si>
  <si>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</si>
  <si>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</si>
  <si>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</si>
  <si>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</si>
  <si>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</si>
  <si>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</si>
  <si>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</si>
  <si>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</si>
  <si>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</si>
  <si>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</si>
  <si>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</si>
  <si>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</si>
  <si>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</si>
  <si>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</si>
  <si>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</si>
  <si>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</si>
  <si>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</si>
  <si>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</si>
  <si>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</si>
  <si>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</si>
  <si>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</si>
  <si>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</si>
  <si>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</si>
  <si>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</si>
  <si>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</si>
  <si>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</si>
  <si>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</si>
  <si>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</si>
  <si>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</si>
  <si>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</si>
  <si>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</si>
  <si>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</si>
  <si>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</si>
  <si>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</si>
  <si>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</si>
  <si>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</si>
  <si>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</si>
  <si>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</si>
  <si>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</si>
  <si>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</si>
  <si>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</si>
  <si>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</si>
  <si>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</si>
  <si>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</si>
  <si>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</si>
  <si>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</si>
  <si>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</si>
  <si>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</si>
  <si>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</si>
  <si>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</si>
  <si>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</si>
  <si>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</si>
  <si>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</si>
  <si>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</si>
  <si>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</si>
  <si>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</si>
  <si>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</si>
  <si>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</si>
  <si>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Termen de realizare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</si>
  <si>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</si>
  <si>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</si>
  <si>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</si>
  <si>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</si>
  <si>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>Cauza 1…………………….</t>
  </si>
  <si>
    <t>Cauza 2…………………….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</si>
  <si>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</si>
  <si>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</si>
  <si>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</si>
  <si>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</si>
  <si>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</si>
  <si>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</si>
  <si>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</si>
  <si>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</si>
  <si>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</si>
  <si>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</si>
  <si>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</si>
  <si>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</si>
  <si>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</si>
  <si>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</si>
  <si>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</si>
  <si>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</si>
  <si>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</si>
  <si>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</si>
  <si>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</si>
  <si>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</si>
  <si>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</si>
  <si>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</si>
  <si>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</si>
  <si>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</si>
  <si>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</si>
  <si>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</si>
  <si>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</si>
  <si>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</si>
  <si>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</si>
  <si>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</si>
  <si>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</si>
  <si>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</si>
  <si>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</si>
  <si>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</si>
  <si>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</si>
  <si>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</si>
  <si>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</si>
  <si>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</si>
  <si>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</si>
  <si>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</si>
  <si>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</si>
  <si>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</si>
  <si>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</si>
  <si>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</si>
  <si>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</si>
  <si>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</si>
  <si>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</si>
  <si>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</si>
  <si>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</si>
  <si>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</si>
  <si>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</si>
  <si>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</si>
  <si>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</si>
  <si>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</si>
  <si>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</si>
  <si>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</si>
  <si>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</si>
  <si>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</si>
  <si>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</si>
  <si>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</si>
  <si>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</si>
  <si>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</si>
  <si>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</si>
  <si>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</si>
  <si>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</si>
  <si>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</si>
  <si>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</si>
  <si>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</si>
  <si>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</si>
  <si>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</si>
  <si>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</si>
  <si>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</si>
  <si>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</si>
  <si>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</si>
  <si>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</si>
  <si>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</si>
  <si>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</si>
  <si>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</si>
  <si>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</si>
  <si>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</si>
  <si>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</si>
  <si>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</si>
  <si>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</si>
  <si>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</si>
  <si>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</si>
  <si>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</si>
  <si>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</si>
  <si>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>-componenta variabilă</t>
  </si>
  <si>
    <t>f1.1)</t>
  </si>
  <si>
    <t>REZULTATUL BRUT (profit/pierdere)   (Rd.1-Rd.29)</t>
  </si>
  <si>
    <t>cheltuieli cu majorări şi penalităţi (Rd.122+Rd.123), din care:</t>
  </si>
  <si>
    <t>D. Alte cheltuieli de exploatare (Rd.121+Rd.124+Rd.125+Rd.126+Rd.127+Rd.128), din care: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</si>
  <si>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</si>
  <si>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</si>
  <si>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</si>
  <si>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</si>
  <si>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</si>
  <si>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</si>
  <si>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</si>
  <si>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</si>
  <si>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</si>
  <si>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</si>
  <si>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</si>
  <si>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</si>
  <si>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</si>
  <si>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</si>
  <si>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</si>
  <si>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</si>
  <si>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</si>
  <si>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</si>
  <si>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Cauza n………………….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</si>
  <si>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</si>
  <si>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</si>
  <si>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</si>
  <si>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</si>
  <si>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</si>
  <si>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</si>
  <si>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</si>
  <si>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</si>
  <si>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</si>
  <si>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</si>
  <si>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</si>
  <si>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</si>
  <si>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</si>
  <si>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</si>
  <si>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</si>
  <si>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</si>
  <si>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</si>
  <si>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</si>
  <si>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</si>
  <si>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</si>
  <si>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</si>
  <si>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</si>
  <si>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</si>
  <si>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</si>
  <si>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</si>
  <si>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</si>
  <si>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</si>
  <si>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</si>
  <si>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</si>
  <si>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</si>
  <si>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</si>
  <si>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</si>
  <si>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</si>
  <si>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</si>
  <si>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</si>
  <si>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</si>
  <si>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</si>
  <si>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t xml:space="preserve">Măsuri de îmbunătăţire a rezultatului brut şi reducere a plăţilor restante </t>
  </si>
  <si>
    <t>MUNICIPIUL TG MURES</t>
  </si>
  <si>
    <t>SC LOCATIV SA</t>
  </si>
  <si>
    <t>TG MURES, STR. BARTOK BELA NR.2A</t>
  </si>
  <si>
    <t>CUI RO 10755066</t>
  </si>
  <si>
    <t>Productivitatea muncii în unităţi valorice pe total personal mediu (mii lei/persoană) (Rd.2/Rd.153)</t>
  </si>
  <si>
    <t>SPECIFICAŢIE</t>
  </si>
  <si>
    <t>cheltuieli de deplasare, detaşare, transfer, din care:</t>
  </si>
  <si>
    <t xml:space="preserve">cheltuieli cu alte taxe şi impozite </t>
  </si>
  <si>
    <t>conform Hot. AGA</t>
  </si>
  <si>
    <t>TOTAL</t>
  </si>
  <si>
    <t>DIRECTOR GENERAL</t>
  </si>
  <si>
    <t>CONTABIL SEF</t>
  </si>
  <si>
    <t>MOLDOVAN OVIDIU</t>
  </si>
  <si>
    <t>FRANCEAN RAMONA</t>
  </si>
  <si>
    <t>Bloc de locuinte</t>
  </si>
  <si>
    <t>U.M.</t>
  </si>
  <si>
    <t>Preţ unitar</t>
  </si>
  <si>
    <t>buc.</t>
  </si>
  <si>
    <t xml:space="preserve">Director General </t>
  </si>
  <si>
    <t>Contabil sef</t>
  </si>
  <si>
    <t>Ovidiu Moldovan</t>
  </si>
  <si>
    <t>Ramona Frâncean</t>
  </si>
  <si>
    <t>Cant.</t>
  </si>
  <si>
    <t>Calculator cu sistem de operare Windows si Office</t>
  </si>
  <si>
    <t>Lista cu echipamente propuse pentru dotare</t>
  </si>
  <si>
    <t xml:space="preserve">                     Lista cu dotări independente</t>
  </si>
  <si>
    <t xml:space="preserve">TOTAL </t>
  </si>
  <si>
    <t xml:space="preserve">Sume din vanzarea apartamentelor </t>
  </si>
  <si>
    <t>- Modernizare sediu</t>
  </si>
  <si>
    <t>9</t>
  </si>
  <si>
    <t>7</t>
  </si>
  <si>
    <r>
      <t xml:space="preserve">      -</t>
    </r>
    <r>
      <rPr>
        <b/>
        <i/>
        <sz val="10"/>
        <rFont val="Times New Roman"/>
        <family val="1"/>
      </rPr>
      <t>aferente bunurilor de natura domeniului public</t>
    </r>
  </si>
  <si>
    <t>Reinnoire parc auto</t>
  </si>
  <si>
    <t xml:space="preserve">   - dividende cuvenite bugetului local*</t>
  </si>
  <si>
    <t>*Rd.33a -sumele raman la dispozitia societatii pentru finantarea investitiilor</t>
  </si>
  <si>
    <t>Constructie bloc nou de locuinte</t>
  </si>
  <si>
    <t>Servicii prestate pentru terti</t>
  </si>
  <si>
    <t>Soft Managementul Documetelor</t>
  </si>
  <si>
    <t xml:space="preserve"> </t>
  </si>
  <si>
    <t>Preliminat</t>
  </si>
  <si>
    <t>Estimări an 2018</t>
  </si>
  <si>
    <t>an 2018</t>
  </si>
  <si>
    <t>Venituri proprii</t>
  </si>
  <si>
    <t>- Proiectare si executie centrala termica Pasaj subteran P-ta Victoriei</t>
  </si>
  <si>
    <t>3a</t>
  </si>
  <si>
    <t>Credite pentru finantarea activitatii curente (soldul ramas de rambursat</t>
  </si>
  <si>
    <t>6a</t>
  </si>
  <si>
    <t>din care:</t>
  </si>
  <si>
    <t>8= 5/3a</t>
  </si>
  <si>
    <t>Trim. II</t>
  </si>
  <si>
    <t>Trim. I</t>
  </si>
  <si>
    <t>Trim. III</t>
  </si>
  <si>
    <t>Anexa nr.4a</t>
  </si>
  <si>
    <t xml:space="preserve"> Propu- neri</t>
  </si>
  <si>
    <t xml:space="preserve">Cheltuieli cu alte servicii executate de terţi (Rd.47+Rd.48+Rd.50+Rd.57 +Rd.62+Rd.63+Rd.67+   Rd.68+Rd.69+Rd.78), din care: </t>
  </si>
  <si>
    <t xml:space="preserve">B  Cheltuieli cu impozite, taxe şi vărsăminte asimilate (Rd.80+Rd.81+Rd.82+Rd.83 +Rd.84+Rd.85), din care: </t>
  </si>
  <si>
    <t xml:space="preserve">Cheltuieli cu asigurările şi protecţia socială, fondurile speciale şi alte obligaţii legale (Rd.114+Rd.115+Rd.116 +Rd.117+Rd.118+Rd.119), din care: </t>
  </si>
  <si>
    <t>BUGETUL  DE  VENITURI  ŞI  CHELTUIELI  PE  ANUL 2017</t>
  </si>
  <si>
    <t>Preliminat  an precedent 2016</t>
  </si>
  <si>
    <t>Estimări an 2019</t>
  </si>
  <si>
    <t>Rea- lizat 2015</t>
  </si>
  <si>
    <t>Prevederi an precedent 2016</t>
  </si>
  <si>
    <t>Propuneri an curent 2017</t>
  </si>
  <si>
    <t>Prevederi an 2015</t>
  </si>
  <si>
    <t>an precedent 2016</t>
  </si>
  <si>
    <t>an curent 2017</t>
  </si>
  <si>
    <t>an 2019</t>
  </si>
  <si>
    <t>alte cheltuieli SUME ANL</t>
  </si>
  <si>
    <t>An 2017</t>
  </si>
  <si>
    <t>7= 6d/5</t>
  </si>
  <si>
    <t>Dotari conform anexa nr.4a</t>
  </si>
  <si>
    <t>Aprobat  an curent 2017</t>
  </si>
  <si>
    <t>Propuneri rectificare  an curent 2017</t>
  </si>
  <si>
    <t>Propuneri rectificare an curent 2017</t>
  </si>
  <si>
    <t>conform Hot. C.A.</t>
  </si>
  <si>
    <t>Realizat sem.I</t>
  </si>
  <si>
    <t>10= 8/6a</t>
  </si>
  <si>
    <t>9= 8/5</t>
  </si>
  <si>
    <t>trim IV</t>
  </si>
  <si>
    <t>Diferenta 8-6a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</si>
</sst>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lei&quot;"/>
    <numFmt numFmtId="187" formatCode="#,##0\ &quot;lei&quot;"/>
    <numFmt numFmtId="188" formatCode="0.000"/>
  </numFmts>
  <fonts count="5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 CE"/>
      <family val="0"/>
    </font>
    <font>
      <sz val="13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0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38" fillId="23" borderId="6" applyNumberFormat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45" fillId="27" borderId="14" applyNumberFormat="0" applyAlignment="0" applyProtection="0"/>
    <xf numFmtId="0" fontId="20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22" fillId="0" borderId="15" xfId="61" applyFont="1" applyFill="1" applyBorder="1" applyAlignment="1">
      <alignment horizontal="left" vertical="top" wrapText="1"/>
      <protection/>
    </xf>
    <xf numFmtId="0" fontId="24" fillId="0" borderId="15" xfId="61" applyFont="1" applyFill="1" applyBorder="1" applyAlignment="1">
      <alignment horizontal="left" vertical="center" wrapText="1"/>
      <protection/>
    </xf>
    <xf numFmtId="0" fontId="24" fillId="0" borderId="15" xfId="61" applyFont="1" applyFill="1" applyBorder="1" applyAlignment="1">
      <alignment horizontal="left" vertical="top" wrapText="1"/>
      <protection/>
    </xf>
    <xf numFmtId="10" fontId="22" fillId="0" borderId="16" xfId="62" applyNumberFormat="1" applyFont="1" applyFill="1" applyBorder="1" applyAlignment="1">
      <alignment horizontal="center" vertical="center" wrapText="1"/>
      <protection/>
    </xf>
    <xf numFmtId="0" fontId="26" fillId="0" borderId="0" xfId="61" applyFont="1" applyFill="1" applyBorder="1" applyAlignment="1">
      <alignment horizontal="center" vertical="center" wrapText="1"/>
      <protection/>
    </xf>
    <xf numFmtId="10" fontId="22" fillId="0" borderId="17" xfId="62" applyNumberFormat="1" applyFont="1" applyFill="1" applyBorder="1" applyAlignment="1">
      <alignment horizontal="center" vertical="center" wrapText="1"/>
      <protection/>
    </xf>
    <xf numFmtId="3" fontId="22" fillId="0" borderId="1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49" fontId="23" fillId="0" borderId="15" xfId="0" applyNumberFormat="1" applyFont="1" applyBorder="1" applyAlignment="1">
      <alignment horizontal="left" vertical="top" wrapText="1"/>
    </xf>
    <xf numFmtId="0" fontId="22" fillId="0" borderId="18" xfId="62" applyFont="1" applyFill="1" applyBorder="1" applyAlignment="1">
      <alignment vertical="center" wrapText="1"/>
      <protection/>
    </xf>
    <xf numFmtId="0" fontId="22" fillId="0" borderId="18" xfId="62" applyFont="1" applyFill="1" applyBorder="1" applyAlignment="1">
      <alignment horizontal="right" vertical="center" wrapText="1"/>
      <protection/>
    </xf>
    <xf numFmtId="3" fontId="22" fillId="0" borderId="18" xfId="0" applyNumberFormat="1" applyFont="1" applyBorder="1" applyAlignment="1">
      <alignment horizontal="right"/>
    </xf>
    <xf numFmtId="0" fontId="24" fillId="0" borderId="0" xfId="61" applyFont="1" applyFill="1" applyAlignment="1">
      <alignment horizontal="left"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wrapText="1"/>
      <protection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2" fillId="0" borderId="27" xfId="0" applyFont="1" applyBorder="1" applyAlignment="1">
      <alignment horizontal="center"/>
    </xf>
    <xf numFmtId="0" fontId="23" fillId="28" borderId="15" xfId="0" applyFont="1" applyFill="1" applyBorder="1" applyAlignment="1">
      <alignment horizontal="left" vertical="top" wrapText="1"/>
    </xf>
    <xf numFmtId="49" fontId="22" fillId="0" borderId="27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15" xfId="62" applyFont="1" applyFill="1" applyBorder="1" applyAlignment="1">
      <alignment horizontal="center" vertical="center"/>
      <protection/>
    </xf>
    <xf numFmtId="0" fontId="24" fillId="0" borderId="0" xfId="61" applyFont="1" applyFill="1" applyAlignment="1">
      <alignment horizontal="center"/>
      <protection/>
    </xf>
    <xf numFmtId="0" fontId="24" fillId="0" borderId="0" xfId="61" applyFont="1" applyFill="1" applyBorder="1">
      <alignment/>
      <protection/>
    </xf>
    <xf numFmtId="0" fontId="24" fillId="0" borderId="0" xfId="61" applyFont="1" applyFill="1">
      <alignment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wrapText="1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Fill="1" applyBorder="1" applyAlignment="1">
      <alignment horizontal="center"/>
      <protection/>
    </xf>
    <xf numFmtId="0" fontId="24" fillId="0" borderId="0" xfId="62" applyFont="1" applyFill="1" applyBorder="1" applyAlignment="1">
      <alignment horizontal="right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/>
      <protection/>
    </xf>
    <xf numFmtId="0" fontId="22" fillId="0" borderId="0" xfId="62" applyFont="1" applyFill="1" applyBorder="1">
      <alignment/>
      <protection/>
    </xf>
    <xf numFmtId="0" fontId="24" fillId="0" borderId="15" xfId="62" applyFont="1" applyFill="1" applyBorder="1" applyAlignment="1">
      <alignment horizontal="center"/>
      <protection/>
    </xf>
    <xf numFmtId="3" fontId="24" fillId="0" borderId="15" xfId="62" applyNumberFormat="1" applyFont="1" applyFill="1" applyBorder="1" applyAlignment="1">
      <alignment horizontal="right"/>
      <protection/>
    </xf>
    <xf numFmtId="0" fontId="24" fillId="0" borderId="15" xfId="62" applyFont="1" applyFill="1" applyBorder="1" applyAlignment="1">
      <alignment vertical="center"/>
      <protection/>
    </xf>
    <xf numFmtId="0" fontId="24" fillId="0" borderId="15" xfId="62" applyFont="1" applyFill="1" applyBorder="1" applyAlignment="1">
      <alignment vertical="top" wrapText="1"/>
      <protection/>
    </xf>
    <xf numFmtId="0" fontId="24" fillId="0" borderId="15" xfId="62" applyFont="1" applyFill="1" applyBorder="1" applyAlignment="1">
      <alignment horizontal="left" vertical="center" wrapText="1"/>
      <protection/>
    </xf>
    <xf numFmtId="0" fontId="24" fillId="0" borderId="15" xfId="62" applyFont="1" applyFill="1" applyBorder="1" applyAlignment="1">
      <alignment horizontal="right"/>
      <protection/>
    </xf>
    <xf numFmtId="3" fontId="22" fillId="0" borderId="15" xfId="62" applyNumberFormat="1" applyFont="1" applyFill="1" applyBorder="1" applyAlignment="1">
      <alignment horizontal="right"/>
      <protection/>
    </xf>
    <xf numFmtId="0" fontId="46" fillId="0" borderId="0" xfId="61" applyFont="1" applyFill="1" applyBorder="1">
      <alignment/>
      <protection/>
    </xf>
    <xf numFmtId="0" fontId="46" fillId="0" borderId="0" xfId="61" applyFont="1" applyFill="1">
      <alignment/>
      <protection/>
    </xf>
    <xf numFmtId="0" fontId="24" fillId="0" borderId="15" xfId="61" applyFont="1" applyFill="1" applyBorder="1" applyAlignment="1">
      <alignment horizontal="left" vertical="top" wrapText="1"/>
      <protection/>
    </xf>
    <xf numFmtId="0" fontId="24" fillId="0" borderId="0" xfId="61" applyFont="1" applyFill="1" applyBorder="1" applyAlignment="1">
      <alignment horizontal="left" vertical="top" wrapText="1"/>
      <protection/>
    </xf>
    <xf numFmtId="0" fontId="22" fillId="0" borderId="0" xfId="61" applyFont="1" applyFill="1" applyAlignment="1">
      <alignment horizontal="left" vertical="center"/>
      <protection/>
    </xf>
    <xf numFmtId="0" fontId="22" fillId="0" borderId="0" xfId="61" applyFont="1" applyFill="1" applyAlignment="1">
      <alignment horizontal="center" vertical="center"/>
      <protection/>
    </xf>
    <xf numFmtId="0" fontId="22" fillId="0" borderId="0" xfId="61" applyFont="1" applyFill="1" applyBorder="1" applyAlignment="1">
      <alignment vertical="center"/>
      <protection/>
    </xf>
    <xf numFmtId="0" fontId="22" fillId="0" borderId="0" xfId="61" applyFont="1" applyFill="1" applyAlignment="1">
      <alignment wrapText="1"/>
      <protection/>
    </xf>
    <xf numFmtId="0" fontId="22" fillId="0" borderId="0" xfId="61" applyFont="1" applyFill="1" applyAlignment="1">
      <alignment horizontal="center"/>
      <protection/>
    </xf>
    <xf numFmtId="0" fontId="22" fillId="0" borderId="0" xfId="61" applyFont="1" applyFill="1" applyAlignment="1">
      <alignment horizontal="right"/>
      <protection/>
    </xf>
    <xf numFmtId="0" fontId="22" fillId="0" borderId="0" xfId="61" applyFont="1" applyFill="1" applyBorder="1" applyAlignment="1">
      <alignment horizontal="right"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wrapText="1"/>
      <protection/>
    </xf>
    <xf numFmtId="0" fontId="22" fillId="0" borderId="0" xfId="61" applyFont="1" applyFill="1" applyBorder="1" applyAlignment="1">
      <alignment horizontal="center"/>
      <protection/>
    </xf>
    <xf numFmtId="0" fontId="22" fillId="0" borderId="15" xfId="61" applyFont="1" applyFill="1" applyBorder="1" applyAlignment="1">
      <alignment horizontal="left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>
      <alignment/>
      <protection/>
    </xf>
    <xf numFmtId="0" fontId="22" fillId="0" borderId="15" xfId="61" applyFont="1" applyFill="1" applyBorder="1" applyAlignment="1">
      <alignment horizontal="center" wrapText="1"/>
      <protection/>
    </xf>
    <xf numFmtId="0" fontId="22" fillId="0" borderId="15" xfId="61" applyFont="1" applyFill="1" applyBorder="1" applyAlignment="1">
      <alignment vertical="center" wrapText="1"/>
      <protection/>
    </xf>
    <xf numFmtId="3" fontId="22" fillId="0" borderId="15" xfId="61" applyNumberFormat="1" applyFont="1" applyFill="1" applyBorder="1" applyAlignment="1">
      <alignment horizontal="right" wrapText="1"/>
      <protection/>
    </xf>
    <xf numFmtId="3" fontId="22" fillId="0" borderId="15" xfId="61" applyNumberFormat="1" applyFont="1" applyFill="1" applyBorder="1" applyAlignment="1">
      <alignment horizontal="right"/>
      <protection/>
    </xf>
    <xf numFmtId="0" fontId="24" fillId="0" borderId="15" xfId="61" applyFont="1" applyFill="1" applyBorder="1" applyAlignment="1">
      <alignment horizontal="left" vertical="center" wrapText="1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vertical="center" wrapText="1"/>
      <protection/>
    </xf>
    <xf numFmtId="0" fontId="24" fillId="0" borderId="15" xfId="61" applyFont="1" applyFill="1" applyBorder="1" applyAlignment="1">
      <alignment horizontal="center" wrapText="1"/>
      <protection/>
    </xf>
    <xf numFmtId="3" fontId="24" fillId="0" borderId="15" xfId="61" applyNumberFormat="1" applyFont="1" applyFill="1" applyBorder="1" applyAlignment="1">
      <alignment horizontal="right" wrapText="1"/>
      <protection/>
    </xf>
    <xf numFmtId="3" fontId="24" fillId="0" borderId="15" xfId="61" applyNumberFormat="1" applyFont="1" applyFill="1" applyBorder="1" applyAlignment="1">
      <alignment horizontal="right"/>
      <protection/>
    </xf>
    <xf numFmtId="0" fontId="24" fillId="0" borderId="15" xfId="61" applyFont="1" applyFill="1" applyBorder="1" applyAlignment="1">
      <alignment vertical="top" wrapText="1"/>
      <protection/>
    </xf>
    <xf numFmtId="0" fontId="24" fillId="0" borderId="15" xfId="0" applyFont="1" applyBorder="1" applyAlignment="1">
      <alignment vertical="top" wrapText="1"/>
    </xf>
    <xf numFmtId="3" fontId="24" fillId="0" borderId="0" xfId="61" applyNumberFormat="1" applyFont="1" applyFill="1" applyBorder="1">
      <alignment/>
      <protection/>
    </xf>
    <xf numFmtId="0" fontId="24" fillId="0" borderId="0" xfId="0" applyFont="1" applyAlignment="1">
      <alignment wrapText="1"/>
    </xf>
    <xf numFmtId="0" fontId="22" fillId="0" borderId="0" xfId="0" applyFont="1" applyAlignment="1">
      <alignment/>
    </xf>
    <xf numFmtId="0" fontId="24" fillId="0" borderId="15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30" xfId="0" applyFont="1" applyBorder="1" applyAlignment="1">
      <alignment/>
    </xf>
    <xf numFmtId="0" fontId="22" fillId="0" borderId="3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2" fontId="22" fillId="0" borderId="24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4" fillId="0" borderId="3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 wrapText="1"/>
    </xf>
    <xf numFmtId="0" fontId="24" fillId="0" borderId="17" xfId="0" applyFont="1" applyBorder="1" applyAlignment="1">
      <alignment/>
    </xf>
    <xf numFmtId="0" fontId="24" fillId="0" borderId="16" xfId="0" applyFont="1" applyBorder="1" applyAlignment="1">
      <alignment/>
    </xf>
    <xf numFmtId="0" fontId="22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3" fontId="22" fillId="0" borderId="0" xfId="62" applyNumberFormat="1" applyFont="1" applyFill="1" applyBorder="1">
      <alignment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9" fillId="28" borderId="0" xfId="0" applyFont="1" applyFill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right"/>
    </xf>
    <xf numFmtId="3" fontId="21" fillId="0" borderId="23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3" fontId="21" fillId="0" borderId="0" xfId="0" applyNumberFormat="1" applyFont="1" applyAlignment="1">
      <alignment horizontal="center"/>
    </xf>
    <xf numFmtId="3" fontId="30" fillId="0" borderId="24" xfId="0" applyNumberFormat="1" applyFont="1" applyBorder="1" applyAlignment="1">
      <alignment horizontal="center"/>
    </xf>
    <xf numFmtId="3" fontId="30" fillId="0" borderId="23" xfId="0" applyNumberFormat="1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3" fontId="28" fillId="0" borderId="15" xfId="0" applyNumberFormat="1" applyFont="1" applyBorder="1" applyAlignment="1">
      <alignment horizontal="center"/>
    </xf>
    <xf numFmtId="49" fontId="28" fillId="0" borderId="42" xfId="0" applyNumberFormat="1" applyFont="1" applyBorder="1" applyAlignment="1">
      <alignment wrapText="1"/>
    </xf>
    <xf numFmtId="3" fontId="28" fillId="0" borderId="42" xfId="0" applyNumberFormat="1" applyFont="1" applyBorder="1" applyAlignment="1">
      <alignment horizontal="center"/>
    </xf>
    <xf numFmtId="3" fontId="28" fillId="0" borderId="43" xfId="0" applyNumberFormat="1" applyFont="1" applyBorder="1" applyAlignment="1">
      <alignment horizontal="right"/>
    </xf>
    <xf numFmtId="3" fontId="28" fillId="0" borderId="44" xfId="0" applyNumberFormat="1" applyFont="1" applyBorder="1" applyAlignment="1">
      <alignment horizontal="center"/>
    </xf>
    <xf numFmtId="3" fontId="28" fillId="0" borderId="44" xfId="0" applyNumberFormat="1" applyFont="1" applyBorder="1" applyAlignment="1">
      <alignment/>
    </xf>
    <xf numFmtId="3" fontId="28" fillId="0" borderId="24" xfId="0" applyNumberFormat="1" applyFont="1" applyBorder="1" applyAlignment="1">
      <alignment horizontal="center"/>
    </xf>
    <xf numFmtId="3" fontId="30" fillId="0" borderId="23" xfId="0" applyNumberFormat="1" applyFont="1" applyBorder="1" applyAlignment="1">
      <alignment/>
    </xf>
    <xf numFmtId="3" fontId="30" fillId="0" borderId="20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29" fillId="0" borderId="42" xfId="0" applyNumberFormat="1" applyFont="1" applyBorder="1" applyAlignment="1">
      <alignment wrapText="1"/>
    </xf>
    <xf numFmtId="3" fontId="28" fillId="0" borderId="42" xfId="0" applyNumberFormat="1" applyFont="1" applyBorder="1" applyAlignment="1">
      <alignment/>
    </xf>
    <xf numFmtId="3" fontId="30" fillId="0" borderId="25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0" fontId="24" fillId="0" borderId="0" xfId="61" applyNumberFormat="1" applyFont="1" applyFill="1" applyBorder="1">
      <alignment/>
      <protection/>
    </xf>
    <xf numFmtId="10" fontId="22" fillId="0" borderId="15" xfId="62" applyNumberFormat="1" applyFont="1" applyFill="1" applyBorder="1" applyAlignment="1">
      <alignment horizontal="center" vertical="center"/>
      <protection/>
    </xf>
    <xf numFmtId="10" fontId="22" fillId="0" borderId="0" xfId="61" applyNumberFormat="1" applyFont="1" applyFill="1" applyBorder="1">
      <alignment/>
      <protection/>
    </xf>
    <xf numFmtId="0" fontId="22" fillId="0" borderId="0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wrapText="1"/>
      <protection/>
    </xf>
    <xf numFmtId="0" fontId="25" fillId="0" borderId="15" xfId="62" applyFont="1" applyFill="1" applyBorder="1" applyAlignment="1">
      <alignment horizontal="left" vertical="top" wrapText="1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5" xfId="62" applyFont="1" applyFill="1" applyBorder="1" applyAlignment="1">
      <alignment vertical="top" wrapText="1"/>
      <protection/>
    </xf>
    <xf numFmtId="0" fontId="25" fillId="0" borderId="45" xfId="62" applyFont="1" applyFill="1" applyBorder="1" applyAlignment="1">
      <alignment horizontal="left" vertical="top" wrapText="1"/>
      <protection/>
    </xf>
    <xf numFmtId="0" fontId="25" fillId="0" borderId="15" xfId="62" applyFont="1" applyFill="1" applyBorder="1" applyAlignment="1">
      <alignment horizontal="left" vertical="center" wrapText="1"/>
      <protection/>
    </xf>
    <xf numFmtId="0" fontId="25" fillId="0" borderId="44" xfId="62" applyFont="1" applyFill="1" applyBorder="1" applyAlignment="1">
      <alignment horizontal="center" vertical="center"/>
      <protection/>
    </xf>
    <xf numFmtId="0" fontId="25" fillId="0" borderId="46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vertical="center" wrapText="1"/>
      <protection/>
    </xf>
    <xf numFmtId="0" fontId="31" fillId="0" borderId="15" xfId="62" applyFont="1" applyFill="1" applyBorder="1" applyAlignment="1">
      <alignment wrapText="1"/>
      <protection/>
    </xf>
    <xf numFmtId="49" fontId="25" fillId="0" borderId="15" xfId="62" applyNumberFormat="1" applyFont="1" applyFill="1" applyBorder="1" applyAlignment="1">
      <alignment horizontal="left" vertical="top" wrapText="1"/>
      <protection/>
    </xf>
    <xf numFmtId="0" fontId="25" fillId="0" borderId="47" xfId="62" applyFont="1" applyFill="1" applyBorder="1" applyAlignment="1">
      <alignment horizontal="center" vertical="center"/>
      <protection/>
    </xf>
    <xf numFmtId="0" fontId="25" fillId="0" borderId="42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left" vertical="center"/>
      <protection/>
    </xf>
    <xf numFmtId="0" fontId="25" fillId="0" borderId="45" xfId="62" applyFont="1" applyFill="1" applyBorder="1" applyAlignment="1">
      <alignment vertical="top" wrapText="1"/>
      <protection/>
    </xf>
    <xf numFmtId="0" fontId="25" fillId="0" borderId="0" xfId="62" applyFont="1" applyFill="1" applyBorder="1" applyAlignment="1">
      <alignment horizontal="center" vertical="center"/>
      <protection/>
    </xf>
    <xf numFmtId="49" fontId="25" fillId="0" borderId="45" xfId="62" applyNumberFormat="1" applyFont="1" applyFill="1" applyBorder="1" applyAlignment="1">
      <alignment horizontal="left" vertical="top" wrapText="1"/>
      <protection/>
    </xf>
    <xf numFmtId="0" fontId="25" fillId="0" borderId="45" xfId="62" applyFont="1" applyFill="1" applyBorder="1" applyAlignment="1">
      <alignment horizontal="center" vertical="center"/>
      <protection/>
    </xf>
    <xf numFmtId="0" fontId="25" fillId="0" borderId="15" xfId="61" applyFont="1" applyFill="1" applyBorder="1" applyAlignment="1">
      <alignment horizontal="left" vertical="top" wrapText="1"/>
      <protection/>
    </xf>
    <xf numFmtId="0" fontId="22" fillId="0" borderId="0" xfId="61" applyFont="1" applyFill="1" applyBorder="1" applyAlignment="1">
      <alignment horizontal="left" vertical="top" wrapText="1"/>
      <protection/>
    </xf>
    <xf numFmtId="10" fontId="22" fillId="0" borderId="17" xfId="0" applyNumberFormat="1" applyFont="1" applyBorder="1" applyAlignment="1">
      <alignment horizontal="right"/>
    </xf>
    <xf numFmtId="10" fontId="22" fillId="0" borderId="15" xfId="0" applyNumberFormat="1" applyFont="1" applyBorder="1" applyAlignment="1">
      <alignment horizontal="right"/>
    </xf>
    <xf numFmtId="10" fontId="22" fillId="0" borderId="18" xfId="0" applyNumberFormat="1" applyFont="1" applyBorder="1" applyAlignment="1">
      <alignment horizontal="right"/>
    </xf>
    <xf numFmtId="10" fontId="22" fillId="0" borderId="16" xfId="0" applyNumberFormat="1" applyFont="1" applyBorder="1" applyAlignment="1">
      <alignment horizontal="right"/>
    </xf>
    <xf numFmtId="10" fontId="22" fillId="0" borderId="29" xfId="0" applyNumberFormat="1" applyFont="1" applyBorder="1" applyAlignment="1">
      <alignment horizontal="right"/>
    </xf>
    <xf numFmtId="10" fontId="22" fillId="0" borderId="30" xfId="0" applyNumberFormat="1" applyFont="1" applyBorder="1" applyAlignment="1">
      <alignment horizontal="right"/>
    </xf>
    <xf numFmtId="9" fontId="22" fillId="0" borderId="15" xfId="61" applyNumberFormat="1" applyFont="1" applyFill="1" applyBorder="1" applyAlignment="1">
      <alignment horizontal="right"/>
      <protection/>
    </xf>
    <xf numFmtId="9" fontId="24" fillId="0" borderId="15" xfId="61" applyNumberFormat="1" applyFont="1" applyFill="1" applyBorder="1" applyAlignment="1">
      <alignment horizontal="right"/>
      <protection/>
    </xf>
    <xf numFmtId="14" fontId="24" fillId="0" borderId="15" xfId="0" applyNumberFormat="1" applyFont="1" applyBorder="1" applyAlignment="1">
      <alignment/>
    </xf>
    <xf numFmtId="0" fontId="28" fillId="0" borderId="44" xfId="0" applyFont="1" applyBorder="1" applyAlignment="1">
      <alignment horizontal="center"/>
    </xf>
    <xf numFmtId="3" fontId="28" fillId="0" borderId="44" xfId="0" applyNumberFormat="1" applyFont="1" applyBorder="1" applyAlignment="1">
      <alignment horizontal="right"/>
    </xf>
    <xf numFmtId="0" fontId="26" fillId="0" borderId="0" xfId="62" applyFont="1" applyFill="1" applyBorder="1" applyAlignment="1">
      <alignment horizontal="center" vertical="center" wrapText="1"/>
      <protection/>
    </xf>
    <xf numFmtId="0" fontId="22" fillId="0" borderId="42" xfId="61" applyFont="1" applyFill="1" applyBorder="1" applyAlignment="1">
      <alignment horizontal="left" vertical="center" wrapText="1"/>
      <protection/>
    </xf>
    <xf numFmtId="0" fontId="22" fillId="0" borderId="42" xfId="61" applyFont="1" applyFill="1" applyBorder="1" applyAlignment="1">
      <alignment horizontal="center" vertical="center" wrapText="1"/>
      <protection/>
    </xf>
    <xf numFmtId="0" fontId="22" fillId="0" borderId="42" xfId="61" applyFont="1" applyFill="1" applyBorder="1" applyAlignment="1">
      <alignment vertical="center" wrapText="1"/>
      <protection/>
    </xf>
    <xf numFmtId="0" fontId="22" fillId="0" borderId="42" xfId="61" applyFont="1" applyFill="1" applyBorder="1" applyAlignment="1">
      <alignment horizontal="center" wrapText="1"/>
      <protection/>
    </xf>
    <xf numFmtId="3" fontId="22" fillId="0" borderId="42" xfId="61" applyNumberFormat="1" applyFont="1" applyFill="1" applyBorder="1" applyAlignment="1">
      <alignment horizontal="right" wrapText="1"/>
      <protection/>
    </xf>
    <xf numFmtId="9" fontId="22" fillId="0" borderId="42" xfId="61" applyNumberFormat="1" applyFont="1" applyFill="1" applyBorder="1" applyAlignment="1">
      <alignment horizontal="right" wrapText="1"/>
      <protection/>
    </xf>
    <xf numFmtId="9" fontId="22" fillId="0" borderId="42" xfId="61" applyNumberFormat="1" applyFont="1" applyFill="1" applyBorder="1" applyAlignment="1">
      <alignment horizontal="right"/>
      <protection/>
    </xf>
    <xf numFmtId="10" fontId="22" fillId="0" borderId="29" xfId="62" applyNumberFormat="1" applyFont="1" applyFill="1" applyBorder="1" applyAlignment="1">
      <alignment horizontal="center" vertical="center"/>
      <protection/>
    </xf>
    <xf numFmtId="0" fontId="22" fillId="0" borderId="48" xfId="61" applyFont="1" applyFill="1" applyBorder="1" applyAlignment="1">
      <alignment horizontal="center" vertical="center" wrapText="1"/>
      <protection/>
    </xf>
    <xf numFmtId="0" fontId="22" fillId="0" borderId="18" xfId="61" applyFont="1" applyFill="1" applyBorder="1" applyAlignment="1">
      <alignment horizontal="center" wrapText="1"/>
      <protection/>
    </xf>
    <xf numFmtId="10" fontId="22" fillId="0" borderId="18" xfId="61" applyNumberFormat="1" applyFont="1" applyFill="1" applyBorder="1" applyAlignment="1">
      <alignment horizontal="center" wrapText="1"/>
      <protection/>
    </xf>
    <xf numFmtId="0" fontId="22" fillId="0" borderId="18" xfId="61" applyFont="1" applyFill="1" applyBorder="1" applyAlignment="1">
      <alignment horizontal="center"/>
      <protection/>
    </xf>
    <xf numFmtId="49" fontId="22" fillId="0" borderId="18" xfId="61" applyNumberFormat="1" applyFont="1" applyFill="1" applyBorder="1" applyAlignment="1">
      <alignment horizontal="center"/>
      <protection/>
    </xf>
    <xf numFmtId="49" fontId="22" fillId="0" borderId="30" xfId="61" applyNumberFormat="1" applyFont="1" applyFill="1" applyBorder="1" applyAlignment="1">
      <alignment horizontal="center"/>
      <protection/>
    </xf>
    <xf numFmtId="3" fontId="22" fillId="0" borderId="15" xfId="62" applyNumberFormat="1" applyFont="1" applyFill="1" applyBorder="1" applyAlignment="1">
      <alignment/>
      <protection/>
    </xf>
    <xf numFmtId="3" fontId="24" fillId="0" borderId="15" xfId="62" applyNumberFormat="1" applyFont="1" applyFill="1" applyBorder="1" applyAlignment="1">
      <alignment/>
      <protection/>
    </xf>
    <xf numFmtId="0" fontId="22" fillId="0" borderId="49" xfId="0" applyFont="1" applyBorder="1" applyAlignment="1">
      <alignment horizontal="center"/>
    </xf>
    <xf numFmtId="3" fontId="22" fillId="0" borderId="42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0" fontId="24" fillId="0" borderId="50" xfId="0" applyFont="1" applyBorder="1" applyAlignment="1">
      <alignment wrapText="1"/>
    </xf>
    <xf numFmtId="0" fontId="24" fillId="0" borderId="15" xfId="0" applyFont="1" applyBorder="1" applyAlignment="1">
      <alignment horizontal="right"/>
    </xf>
    <xf numFmtId="0" fontId="22" fillId="0" borderId="50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50" xfId="0" applyFont="1" applyBorder="1" applyAlignment="1">
      <alignment wrapText="1"/>
    </xf>
    <xf numFmtId="0" fontId="22" fillId="0" borderId="15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5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right" vertical="center" wrapText="1"/>
    </xf>
    <xf numFmtId="49" fontId="28" fillId="0" borderId="50" xfId="0" applyNumberFormat="1" applyFont="1" applyBorder="1" applyAlignment="1">
      <alignment wrapText="1"/>
    </xf>
    <xf numFmtId="0" fontId="22" fillId="0" borderId="51" xfId="0" applyFont="1" applyFill="1" applyBorder="1" applyAlignment="1">
      <alignment horizontal="center"/>
    </xf>
    <xf numFmtId="0" fontId="22" fillId="0" borderId="25" xfId="0" applyFont="1" applyBorder="1" applyAlignment="1">
      <alignment horizontal="center" wrapText="1"/>
    </xf>
    <xf numFmtId="2" fontId="22" fillId="0" borderId="52" xfId="0" applyNumberFormat="1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wrapText="1"/>
    </xf>
    <xf numFmtId="2" fontId="22" fillId="0" borderId="53" xfId="0" applyNumberFormat="1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wrapText="1"/>
    </xf>
    <xf numFmtId="0" fontId="26" fillId="0" borderId="0" xfId="62" applyFont="1" applyFill="1" applyBorder="1" applyAlignment="1">
      <alignment horizontal="right" vertical="center" wrapText="1"/>
      <protection/>
    </xf>
    <xf numFmtId="0" fontId="24" fillId="0" borderId="0" xfId="61" applyFont="1" applyFill="1" applyBorder="1" applyAlignment="1">
      <alignment horizontal="right"/>
      <protection/>
    </xf>
    <xf numFmtId="0" fontId="46" fillId="0" borderId="0" xfId="61" applyFont="1" applyFill="1" applyBorder="1" applyAlignment="1">
      <alignment horizontal="center"/>
      <protection/>
    </xf>
    <xf numFmtId="0" fontId="47" fillId="0" borderId="0" xfId="61" applyFont="1" applyFill="1" applyAlignment="1">
      <alignment wrapText="1"/>
      <protection/>
    </xf>
    <xf numFmtId="0" fontId="46" fillId="0" borderId="0" xfId="61" applyFont="1" applyFill="1" applyAlignment="1">
      <alignment horizontal="center"/>
      <protection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3" fontId="24" fillId="0" borderId="0" xfId="62" applyNumberFormat="1" applyFont="1" applyFill="1" applyBorder="1">
      <alignment/>
      <protection/>
    </xf>
    <xf numFmtId="3" fontId="22" fillId="0" borderId="15" xfId="62" applyNumberFormat="1" applyFont="1" applyFill="1" applyBorder="1">
      <alignment/>
      <protection/>
    </xf>
    <xf numFmtId="3" fontId="24" fillId="0" borderId="15" xfId="62" applyNumberFormat="1" applyFont="1" applyFill="1" applyBorder="1">
      <alignment/>
      <protection/>
    </xf>
    <xf numFmtId="0" fontId="24" fillId="0" borderId="15" xfId="62" applyFont="1" applyFill="1" applyBorder="1">
      <alignment/>
      <protection/>
    </xf>
    <xf numFmtId="0" fontId="22" fillId="0" borderId="15" xfId="62" applyFont="1" applyFill="1" applyBorder="1">
      <alignment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42" xfId="62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1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4" fillId="0" borderId="5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2" fillId="0" borderId="54" xfId="0" applyFont="1" applyBorder="1" applyAlignment="1">
      <alignment wrapText="1"/>
    </xf>
    <xf numFmtId="0" fontId="24" fillId="0" borderId="42" xfId="0" applyFont="1" applyBorder="1" applyAlignment="1">
      <alignment horizontal="right" wrapText="1"/>
    </xf>
    <xf numFmtId="3" fontId="22" fillId="0" borderId="42" xfId="0" applyNumberFormat="1" applyFont="1" applyBorder="1" applyAlignment="1">
      <alignment horizontal="right" wrapText="1"/>
    </xf>
    <xf numFmtId="3" fontId="24" fillId="0" borderId="42" xfId="0" applyNumberFormat="1" applyFont="1" applyBorder="1" applyAlignment="1">
      <alignment horizontal="right" wrapText="1"/>
    </xf>
    <xf numFmtId="3" fontId="22" fillId="0" borderId="55" xfId="0" applyNumberFormat="1" applyFont="1" applyBorder="1" applyAlignment="1">
      <alignment horizontal="right" wrapText="1"/>
    </xf>
    <xf numFmtId="3" fontId="22" fillId="0" borderId="15" xfId="0" applyNumberFormat="1" applyFont="1" applyBorder="1" applyAlignment="1">
      <alignment horizontal="right"/>
    </xf>
    <xf numFmtId="3" fontId="22" fillId="0" borderId="29" xfId="0" applyNumberFormat="1" applyFont="1" applyBorder="1" applyAlignment="1">
      <alignment horizontal="right"/>
    </xf>
    <xf numFmtId="3" fontId="24" fillId="0" borderId="15" xfId="0" applyNumberFormat="1" applyFont="1" applyBorder="1" applyAlignment="1">
      <alignment horizontal="right"/>
    </xf>
    <xf numFmtId="3" fontId="24" fillId="0" borderId="29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 vertical="center" wrapText="1"/>
    </xf>
    <xf numFmtId="3" fontId="22" fillId="0" borderId="29" xfId="0" applyNumberFormat="1" applyFont="1" applyBorder="1" applyAlignment="1">
      <alignment horizontal="right" vertical="center" wrapText="1"/>
    </xf>
    <xf numFmtId="0" fontId="24" fillId="0" borderId="50" xfId="0" applyFont="1" applyBorder="1" applyAlignment="1">
      <alignment/>
    </xf>
    <xf numFmtId="0" fontId="24" fillId="0" borderId="47" xfId="0" applyFont="1" applyBorder="1" applyAlignment="1">
      <alignment/>
    </xf>
    <xf numFmtId="14" fontId="24" fillId="0" borderId="15" xfId="0" applyNumberFormat="1" applyFont="1" applyBorder="1" applyAlignment="1">
      <alignment horizontal="right"/>
    </xf>
    <xf numFmtId="49" fontId="24" fillId="0" borderId="50" xfId="0" applyNumberFormat="1" applyFont="1" applyBorder="1" applyAlignment="1">
      <alignment wrapText="1"/>
    </xf>
    <xf numFmtId="0" fontId="22" fillId="0" borderId="47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48" xfId="0" applyFont="1" applyBorder="1" applyAlignment="1">
      <alignment/>
    </xf>
    <xf numFmtId="0" fontId="24" fillId="0" borderId="56" xfId="0" applyFont="1" applyBorder="1" applyAlignment="1">
      <alignment/>
    </xf>
    <xf numFmtId="0" fontId="22" fillId="0" borderId="48" xfId="0" applyFont="1" applyBorder="1" applyAlignment="1">
      <alignment wrapText="1"/>
    </xf>
    <xf numFmtId="0" fontId="22" fillId="0" borderId="18" xfId="0" applyFont="1" applyBorder="1" applyAlignment="1">
      <alignment horizontal="right"/>
    </xf>
    <xf numFmtId="3" fontId="24" fillId="0" borderId="18" xfId="0" applyNumberFormat="1" applyFont="1" applyBorder="1" applyAlignment="1">
      <alignment horizontal="right"/>
    </xf>
    <xf numFmtId="3" fontId="24" fillId="0" borderId="30" xfId="0" applyNumberFormat="1" applyFont="1" applyBorder="1" applyAlignment="1">
      <alignment horizontal="right"/>
    </xf>
    <xf numFmtId="10" fontId="22" fillId="0" borderId="0" xfId="61" applyNumberFormat="1" applyFont="1" applyFill="1" applyBorder="1" applyAlignment="1">
      <alignment horizontal="right"/>
      <protection/>
    </xf>
    <xf numFmtId="0" fontId="32" fillId="0" borderId="0" xfId="62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right"/>
      <protection/>
    </xf>
    <xf numFmtId="10" fontId="22" fillId="0" borderId="0" xfId="62" applyNumberFormat="1" applyFont="1" applyFill="1" applyBorder="1" applyAlignment="1">
      <alignment horizontal="right"/>
      <protection/>
    </xf>
    <xf numFmtId="10" fontId="22" fillId="0" borderId="15" xfId="62" applyNumberFormat="1" applyFont="1" applyFill="1" applyBorder="1" applyAlignment="1">
      <alignment horizontal="center" vertical="center" wrapText="1"/>
      <protection/>
    </xf>
    <xf numFmtId="10" fontId="24" fillId="0" borderId="15" xfId="62" applyNumberFormat="1" applyFont="1" applyFill="1" applyBorder="1" applyAlignment="1">
      <alignment horizontal="center" vertical="center" wrapText="1"/>
      <protection/>
    </xf>
    <xf numFmtId="10" fontId="24" fillId="0" borderId="0" xfId="62" applyNumberFormat="1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vertical="center"/>
      <protection/>
    </xf>
    <xf numFmtId="49" fontId="22" fillId="0" borderId="15" xfId="62" applyNumberFormat="1" applyFont="1" applyFill="1" applyBorder="1" applyAlignment="1">
      <alignment horizontal="center"/>
      <protection/>
    </xf>
    <xf numFmtId="0" fontId="22" fillId="0" borderId="0" xfId="62" applyFont="1" applyFill="1" applyBorder="1" applyAlignment="1">
      <alignment horizontal="center"/>
      <protection/>
    </xf>
    <xf numFmtId="3" fontId="22" fillId="0" borderId="0" xfId="62" applyNumberFormat="1" applyFont="1" applyFill="1" applyBorder="1" applyAlignment="1">
      <alignment horizontal="center"/>
      <protection/>
    </xf>
    <xf numFmtId="9" fontId="22" fillId="0" borderId="15" xfId="62" applyNumberFormat="1" applyFont="1" applyFill="1" applyBorder="1" applyAlignment="1">
      <alignment horizontal="right"/>
      <protection/>
    </xf>
    <xf numFmtId="9" fontId="24" fillId="0" borderId="15" xfId="62" applyNumberFormat="1" applyFont="1" applyFill="1" applyBorder="1">
      <alignment/>
      <protection/>
    </xf>
    <xf numFmtId="9" fontId="24" fillId="0" borderId="0" xfId="62" applyNumberFormat="1" applyFont="1" applyFill="1" applyBorder="1">
      <alignment/>
      <protection/>
    </xf>
    <xf numFmtId="9" fontId="22" fillId="0" borderId="15" xfId="62" applyNumberFormat="1" applyFont="1" applyFill="1" applyBorder="1">
      <alignment/>
      <protection/>
    </xf>
    <xf numFmtId="9" fontId="22" fillId="0" borderId="0" xfId="62" applyNumberFormat="1" applyFont="1" applyFill="1" applyBorder="1">
      <alignment/>
      <protection/>
    </xf>
    <xf numFmtId="0" fontId="24" fillId="0" borderId="15" xfId="61" applyFont="1" applyFill="1" applyBorder="1">
      <alignment/>
      <protection/>
    </xf>
    <xf numFmtId="0" fontId="25" fillId="0" borderId="44" xfId="62" applyFont="1" applyFill="1" applyBorder="1" applyAlignment="1">
      <alignment horizontal="left" vertical="top" wrapText="1"/>
      <protection/>
    </xf>
    <xf numFmtId="3" fontId="22" fillId="0" borderId="44" xfId="62" applyNumberFormat="1" applyFont="1" applyFill="1" applyBorder="1" applyAlignment="1">
      <alignment horizontal="right"/>
      <protection/>
    </xf>
    <xf numFmtId="0" fontId="25" fillId="0" borderId="44" xfId="61" applyFont="1" applyFill="1" applyBorder="1" applyAlignment="1">
      <alignment horizontal="center" vertical="center" wrapText="1"/>
      <protection/>
    </xf>
    <xf numFmtId="0" fontId="25" fillId="0" borderId="15" xfId="61" applyFont="1" applyFill="1" applyBorder="1" applyAlignment="1">
      <alignment horizontal="center" vertical="center" wrapText="1"/>
      <protection/>
    </xf>
    <xf numFmtId="0" fontId="25" fillId="0" borderId="44" xfId="62" applyFont="1" applyFill="1" applyBorder="1" applyAlignment="1">
      <alignment horizontal="center" vertical="center" wrapText="1"/>
      <protection/>
    </xf>
    <xf numFmtId="0" fontId="25" fillId="0" borderId="57" xfId="62" applyFont="1" applyFill="1" applyBorder="1" applyAlignment="1">
      <alignment horizontal="center" vertical="center" wrapText="1"/>
      <protection/>
    </xf>
    <xf numFmtId="3" fontId="22" fillId="0" borderId="42" xfId="62" applyNumberFormat="1" applyFont="1" applyFill="1" applyBorder="1" applyAlignment="1">
      <alignment horizontal="right"/>
      <protection/>
    </xf>
    <xf numFmtId="3" fontId="24" fillId="0" borderId="42" xfId="62" applyNumberFormat="1" applyFont="1" applyFill="1" applyBorder="1" applyAlignment="1">
      <alignment horizontal="right"/>
      <protection/>
    </xf>
    <xf numFmtId="0" fontId="25" fillId="0" borderId="46" xfId="62" applyFont="1" applyFill="1" applyBorder="1" applyAlignment="1">
      <alignment horizontal="center" vertical="center" wrapText="1"/>
      <protection/>
    </xf>
    <xf numFmtId="0" fontId="22" fillId="0" borderId="58" xfId="62" applyFont="1" applyFill="1" applyBorder="1" applyAlignment="1">
      <alignment horizontal="center" vertical="center" wrapText="1"/>
      <protection/>
    </xf>
    <xf numFmtId="0" fontId="22" fillId="0" borderId="59" xfId="62" applyFont="1" applyFill="1" applyBorder="1" applyAlignment="1">
      <alignment horizontal="center" vertical="center" wrapText="1"/>
      <protection/>
    </xf>
    <xf numFmtId="0" fontId="47" fillId="0" borderId="0" xfId="61" applyFont="1" applyFill="1" applyBorder="1" applyAlignment="1">
      <alignment horizontal="right"/>
      <protection/>
    </xf>
    <xf numFmtId="0" fontId="48" fillId="0" borderId="0" xfId="62" applyFont="1" applyFill="1" applyBorder="1" applyAlignment="1">
      <alignment horizontal="center" vertical="center" wrapText="1"/>
      <protection/>
    </xf>
    <xf numFmtId="0" fontId="47" fillId="0" borderId="0" xfId="62" applyFont="1" applyFill="1" applyBorder="1" applyAlignment="1">
      <alignment horizontal="right"/>
      <protection/>
    </xf>
    <xf numFmtId="0" fontId="47" fillId="0" borderId="15" xfId="62" applyFont="1" applyFill="1" applyBorder="1" applyAlignment="1">
      <alignment horizontal="center" vertical="center" wrapText="1"/>
      <protection/>
    </xf>
    <xf numFmtId="0" fontId="47" fillId="0" borderId="15" xfId="62" applyFont="1" applyFill="1" applyBorder="1" applyAlignment="1">
      <alignment horizontal="center"/>
      <protection/>
    </xf>
    <xf numFmtId="3" fontId="47" fillId="0" borderId="15" xfId="62" applyNumberFormat="1" applyFont="1" applyFill="1" applyBorder="1" applyAlignment="1">
      <alignment horizontal="right"/>
      <protection/>
    </xf>
    <xf numFmtId="3" fontId="47" fillId="0" borderId="44" xfId="62" applyNumberFormat="1" applyFont="1" applyFill="1" applyBorder="1" applyAlignment="1">
      <alignment horizontal="right"/>
      <protection/>
    </xf>
    <xf numFmtId="3" fontId="47" fillId="0" borderId="42" xfId="62" applyNumberFormat="1" applyFont="1" applyFill="1" applyBorder="1" applyAlignment="1">
      <alignment horizontal="right"/>
      <protection/>
    </xf>
    <xf numFmtId="3" fontId="46" fillId="0" borderId="15" xfId="62" applyNumberFormat="1" applyFont="1" applyFill="1" applyBorder="1" applyAlignment="1">
      <alignment horizontal="right"/>
      <protection/>
    </xf>
    <xf numFmtId="0" fontId="47" fillId="0" borderId="0" xfId="61" applyFont="1" applyFill="1" applyBorder="1">
      <alignment/>
      <protection/>
    </xf>
    <xf numFmtId="3" fontId="47" fillId="0" borderId="15" xfId="61" applyNumberFormat="1" applyFont="1" applyFill="1" applyBorder="1" applyAlignment="1">
      <alignment horizontal="right" wrapText="1"/>
      <protection/>
    </xf>
    <xf numFmtId="3" fontId="46" fillId="0" borderId="42" xfId="62" applyNumberFormat="1" applyFont="1" applyFill="1" applyBorder="1" applyAlignment="1">
      <alignment horizontal="right"/>
      <protection/>
    </xf>
    <xf numFmtId="0" fontId="49" fillId="0" borderId="15" xfId="62" applyFont="1" applyFill="1" applyBorder="1" applyAlignment="1">
      <alignment horizontal="center" vertical="center"/>
      <protection/>
    </xf>
    <xf numFmtId="0" fontId="46" fillId="0" borderId="15" xfId="62" applyFont="1" applyFill="1" applyBorder="1" applyAlignment="1">
      <alignment horizontal="center"/>
      <protection/>
    </xf>
    <xf numFmtId="9" fontId="47" fillId="0" borderId="15" xfId="62" applyNumberFormat="1" applyFont="1" applyFill="1" applyBorder="1" applyAlignment="1">
      <alignment horizontal="right"/>
      <protection/>
    </xf>
    <xf numFmtId="9" fontId="46" fillId="0" borderId="15" xfId="62" applyNumberFormat="1" applyFont="1" applyFill="1" applyBorder="1">
      <alignment/>
      <protection/>
    </xf>
    <xf numFmtId="9" fontId="46" fillId="0" borderId="0" xfId="62" applyNumberFormat="1" applyFont="1" applyFill="1" applyBorder="1">
      <alignment/>
      <protection/>
    </xf>
    <xf numFmtId="0" fontId="46" fillId="0" borderId="15" xfId="62" applyFont="1" applyFill="1" applyBorder="1">
      <alignment/>
      <protection/>
    </xf>
    <xf numFmtId="3" fontId="46" fillId="0" borderId="15" xfId="62" applyNumberFormat="1" applyFont="1" applyFill="1" applyBorder="1">
      <alignment/>
      <protection/>
    </xf>
    <xf numFmtId="0" fontId="46" fillId="0" borderId="0" xfId="62" applyFont="1" applyFill="1" applyBorder="1">
      <alignment/>
      <protection/>
    </xf>
    <xf numFmtId="0" fontId="49" fillId="0" borderId="15" xfId="62" applyFont="1" applyFill="1" applyBorder="1" applyAlignment="1">
      <alignment horizontal="left" vertical="top" wrapText="1"/>
      <protection/>
    </xf>
    <xf numFmtId="3" fontId="47" fillId="0" borderId="15" xfId="62" applyNumberFormat="1" applyFont="1" applyFill="1" applyBorder="1">
      <alignment/>
      <protection/>
    </xf>
    <xf numFmtId="0" fontId="22" fillId="0" borderId="44" xfId="62" applyFont="1" applyFill="1" applyBorder="1" applyAlignment="1">
      <alignment horizontal="center" vertical="center" wrapText="1"/>
      <protection/>
    </xf>
    <xf numFmtId="0" fontId="22" fillId="0" borderId="45" xfId="62" applyFont="1" applyFill="1" applyBorder="1" applyAlignment="1">
      <alignment horizontal="center" vertical="center" wrapText="1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0" xfId="61" applyFont="1" applyFill="1" applyAlignment="1">
      <alignment horizontal="center" vertical="center" wrapText="1"/>
      <protection/>
    </xf>
    <xf numFmtId="0" fontId="24" fillId="0" borderId="15" xfId="61" applyFont="1" applyBorder="1" applyAlignment="1">
      <alignment wrapText="1"/>
      <protection/>
    </xf>
    <xf numFmtId="0" fontId="22" fillId="0" borderId="42" xfId="61" applyFont="1" applyFill="1" applyBorder="1" applyAlignment="1">
      <alignment horizontal="left" vertical="top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left" vertical="center"/>
      <protection/>
    </xf>
    <xf numFmtId="0" fontId="22" fillId="0" borderId="18" xfId="61" applyFont="1" applyFill="1" applyBorder="1" applyAlignment="1">
      <alignment horizontal="center" wrapText="1"/>
      <protection/>
    </xf>
    <xf numFmtId="0" fontId="22" fillId="0" borderId="17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0" fontId="22" fillId="0" borderId="15" xfId="61" applyFont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10" fontId="22" fillId="0" borderId="17" xfId="61" applyNumberFormat="1" applyFont="1" applyFill="1" applyBorder="1" applyAlignment="1">
      <alignment horizontal="center" vertical="center" wrapText="1"/>
      <protection/>
    </xf>
    <xf numFmtId="10" fontId="22" fillId="0" borderId="15" xfId="61" applyNumberFormat="1" applyFont="1" applyBorder="1" applyAlignment="1">
      <alignment horizontal="center" vertical="center" wrapText="1"/>
      <protection/>
    </xf>
    <xf numFmtId="0" fontId="24" fillId="0" borderId="60" xfId="61" applyFont="1" applyFill="1" applyBorder="1" applyAlignment="1">
      <alignment horizontal="left" vertical="top" wrapText="1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0" fontId="22" fillId="0" borderId="61" xfId="61" applyFont="1" applyFill="1" applyBorder="1" applyAlignment="1">
      <alignment horizontal="left" vertical="center" wrapText="1"/>
      <protection/>
    </xf>
    <xf numFmtId="0" fontId="22" fillId="0" borderId="17" xfId="61" applyFont="1" applyFill="1" applyBorder="1" applyAlignment="1">
      <alignment horizontal="left" vertical="center" wrapText="1"/>
      <protection/>
    </xf>
    <xf numFmtId="0" fontId="22" fillId="0" borderId="50" xfId="61" applyFont="1" applyFill="1" applyBorder="1" applyAlignment="1">
      <alignment horizontal="left" vertical="center" wrapText="1"/>
      <protection/>
    </xf>
    <xf numFmtId="0" fontId="22" fillId="0" borderId="15" xfId="61" applyFont="1" applyFill="1" applyBorder="1" applyAlignment="1">
      <alignment horizontal="left" vertical="center" wrapText="1"/>
      <protection/>
    </xf>
    <xf numFmtId="0" fontId="24" fillId="0" borderId="15" xfId="61" applyFont="1" applyFill="1" applyBorder="1" applyAlignment="1">
      <alignment horizontal="left" wrapText="1"/>
      <protection/>
    </xf>
    <xf numFmtId="0" fontId="22" fillId="0" borderId="15" xfId="61" applyFont="1" applyFill="1" applyBorder="1" applyAlignment="1">
      <alignment horizontal="left" wrapText="1"/>
      <protection/>
    </xf>
    <xf numFmtId="0" fontId="22" fillId="0" borderId="44" xfId="62" applyFont="1" applyFill="1" applyBorder="1" applyAlignment="1">
      <alignment horizontal="center" vertical="center" wrapText="1"/>
      <protection/>
    </xf>
    <xf numFmtId="0" fontId="22" fillId="0" borderId="42" xfId="62" applyFont="1" applyFill="1" applyBorder="1" applyAlignment="1">
      <alignment horizontal="center" vertical="center" wrapText="1"/>
      <protection/>
    </xf>
    <xf numFmtId="0" fontId="47" fillId="0" borderId="44" xfId="62" applyFont="1" applyFill="1" applyBorder="1" applyAlignment="1">
      <alignment horizontal="center" vertical="center" wrapText="1"/>
      <protection/>
    </xf>
    <xf numFmtId="0" fontId="47" fillId="0" borderId="46" xfId="62" applyFont="1" applyFill="1" applyBorder="1" applyAlignment="1">
      <alignment horizontal="center" vertical="center" wrapText="1"/>
      <protection/>
    </xf>
    <xf numFmtId="0" fontId="47" fillId="0" borderId="42" xfId="62" applyFont="1" applyFill="1" applyBorder="1" applyAlignment="1">
      <alignment horizontal="center" vertical="center" wrapText="1"/>
      <protection/>
    </xf>
    <xf numFmtId="10" fontId="22" fillId="0" borderId="44" xfId="62" applyNumberFormat="1" applyFont="1" applyFill="1" applyBorder="1" applyAlignment="1">
      <alignment horizontal="center" vertical="center" wrapText="1"/>
      <protection/>
    </xf>
    <xf numFmtId="10" fontId="22" fillId="0" borderId="42" xfId="62" applyNumberFormat="1" applyFont="1" applyFill="1" applyBorder="1" applyAlignment="1">
      <alignment horizontal="center" vertical="center" wrapText="1"/>
      <protection/>
    </xf>
    <xf numFmtId="0" fontId="22" fillId="0" borderId="58" xfId="62" applyFont="1" applyFill="1" applyBorder="1" applyAlignment="1">
      <alignment horizontal="center" vertical="center" wrapText="1"/>
      <protection/>
    </xf>
    <xf numFmtId="0" fontId="22" fillId="0" borderId="60" xfId="62" applyFont="1" applyFill="1" applyBorder="1" applyAlignment="1">
      <alignment horizontal="center" vertical="center" wrapText="1"/>
      <protection/>
    </xf>
    <xf numFmtId="0" fontId="22" fillId="0" borderId="62" xfId="62" applyFont="1" applyFill="1" applyBorder="1" applyAlignment="1">
      <alignment horizontal="center" vertical="center" wrapText="1"/>
      <protection/>
    </xf>
    <xf numFmtId="0" fontId="22" fillId="0" borderId="59" xfId="62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63" xfId="62" applyFont="1" applyFill="1" applyBorder="1" applyAlignment="1">
      <alignment horizontal="center" vertical="center" wrapText="1"/>
      <protection/>
    </xf>
    <xf numFmtId="0" fontId="22" fillId="0" borderId="43" xfId="62" applyFont="1" applyFill="1" applyBorder="1" applyAlignment="1">
      <alignment horizontal="center" vertical="center" wrapText="1"/>
      <protection/>
    </xf>
    <xf numFmtId="0" fontId="22" fillId="0" borderId="64" xfId="62" applyFont="1" applyFill="1" applyBorder="1" applyAlignment="1">
      <alignment horizontal="center" vertical="center" wrapText="1"/>
      <protection/>
    </xf>
    <xf numFmtId="0" fontId="22" fillId="0" borderId="57" xfId="62" applyFont="1" applyFill="1" applyBorder="1" applyAlignment="1">
      <alignment horizontal="center" vertical="center" wrapText="1"/>
      <protection/>
    </xf>
    <xf numFmtId="0" fontId="22" fillId="0" borderId="47" xfId="62" applyFont="1" applyFill="1" applyBorder="1" applyAlignment="1">
      <alignment horizontal="center" vertical="center"/>
      <protection/>
    </xf>
    <xf numFmtId="0" fontId="22" fillId="0" borderId="45" xfId="62" applyFont="1" applyFill="1" applyBorder="1" applyAlignment="1">
      <alignment horizontal="center" vertical="center"/>
      <protection/>
    </xf>
    <xf numFmtId="0" fontId="22" fillId="0" borderId="46" xfId="62" applyFont="1" applyFill="1" applyBorder="1" applyAlignment="1">
      <alignment horizontal="center" vertical="center" wrapText="1"/>
      <protection/>
    </xf>
    <xf numFmtId="0" fontId="22" fillId="0" borderId="47" xfId="62" applyFont="1" applyFill="1" applyBorder="1" applyAlignment="1">
      <alignment horizontal="center" vertical="center" wrapText="1"/>
      <protection/>
    </xf>
    <xf numFmtId="0" fontId="22" fillId="0" borderId="65" xfId="62" applyFont="1" applyFill="1" applyBorder="1" applyAlignment="1">
      <alignment horizontal="center" vertical="center" wrapText="1"/>
      <protection/>
    </xf>
    <xf numFmtId="0" fontId="22" fillId="0" borderId="45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left" vertical="center" wrapText="1"/>
      <protection/>
    </xf>
    <xf numFmtId="0" fontId="25" fillId="0" borderId="47" xfId="62" applyFont="1" applyFill="1" applyBorder="1" applyAlignment="1">
      <alignment horizontal="left" vertical="top" wrapText="1"/>
      <protection/>
    </xf>
    <xf numFmtId="0" fontId="25" fillId="0" borderId="45" xfId="62" applyFont="1" applyFill="1" applyBorder="1" applyAlignment="1">
      <alignment horizontal="left" vertical="top" wrapText="1"/>
      <protection/>
    </xf>
    <xf numFmtId="0" fontId="25" fillId="0" borderId="47" xfId="62" applyFont="1" applyFill="1" applyBorder="1" applyAlignment="1">
      <alignment horizontal="left" vertical="center" wrapText="1"/>
      <protection/>
    </xf>
    <xf numFmtId="0" fontId="25" fillId="0" borderId="45" xfId="62" applyFont="1" applyFill="1" applyBorder="1" applyAlignment="1">
      <alignment horizontal="left" vertical="center" wrapText="1"/>
      <protection/>
    </xf>
    <xf numFmtId="0" fontId="25" fillId="0" borderId="15" xfId="62" applyFont="1" applyFill="1" applyBorder="1" applyAlignment="1">
      <alignment horizontal="left" vertical="top" wrapText="1"/>
      <protection/>
    </xf>
    <xf numFmtId="0" fontId="25" fillId="0" borderId="65" xfId="62" applyFont="1" applyFill="1" applyBorder="1" applyAlignment="1">
      <alignment horizontal="left" vertical="center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44" xfId="62" applyFont="1" applyFill="1" applyBorder="1" applyAlignment="1">
      <alignment horizontal="center" vertical="center"/>
      <protection/>
    </xf>
    <xf numFmtId="0" fontId="25" fillId="0" borderId="46" xfId="62" applyFont="1" applyFill="1" applyBorder="1" applyAlignment="1">
      <alignment horizontal="center" vertical="center"/>
      <protection/>
    </xf>
    <xf numFmtId="0" fontId="25" fillId="0" borderId="42" xfId="62" applyFont="1" applyFill="1" applyBorder="1" applyAlignment="1">
      <alignment horizontal="center" vertical="center"/>
      <protection/>
    </xf>
    <xf numFmtId="0" fontId="49" fillId="0" borderId="15" xfId="62" applyFont="1" applyFill="1" applyBorder="1" applyAlignment="1">
      <alignment horizontal="left" vertical="top" wrapText="1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wrapText="1"/>
      <protection/>
    </xf>
    <xf numFmtId="0" fontId="25" fillId="0" borderId="15" xfId="62" applyFont="1" applyFill="1" applyBorder="1">
      <alignment/>
      <protection/>
    </xf>
    <xf numFmtId="0" fontId="25" fillId="0" borderId="15" xfId="61" applyFont="1" applyFill="1" applyBorder="1" applyAlignment="1">
      <alignment horizontal="left" vertical="top" wrapText="1"/>
      <protection/>
    </xf>
    <xf numFmtId="0" fontId="25" fillId="0" borderId="42" xfId="62" applyFont="1" applyFill="1" applyBorder="1" applyAlignment="1">
      <alignment horizontal="left" vertical="top" wrapText="1"/>
      <protection/>
    </xf>
    <xf numFmtId="0" fontId="49" fillId="0" borderId="47" xfId="62" applyFont="1" applyFill="1" applyBorder="1" applyAlignment="1">
      <alignment horizontal="left" vertical="top" wrapText="1"/>
      <protection/>
    </xf>
    <xf numFmtId="0" fontId="49" fillId="0" borderId="45" xfId="62" applyFont="1" applyFill="1" applyBorder="1" applyAlignment="1">
      <alignment horizontal="left" vertical="top" wrapText="1"/>
      <protection/>
    </xf>
    <xf numFmtId="0" fontId="31" fillId="0" borderId="15" xfId="62" applyFont="1" applyFill="1" applyBorder="1" applyAlignment="1">
      <alignment horizontal="center" vertical="top" wrapText="1"/>
      <protection/>
    </xf>
    <xf numFmtId="0" fontId="25" fillId="0" borderId="15" xfId="62" applyFont="1" applyFill="1" applyBorder="1" applyAlignment="1">
      <alignment/>
      <protection/>
    </xf>
    <xf numFmtId="0" fontId="26" fillId="0" borderId="0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vertical="top" wrapText="1"/>
      <protection/>
    </xf>
    <xf numFmtId="0" fontId="25" fillId="0" borderId="65" xfId="0" applyFont="1" applyFill="1" applyBorder="1" applyAlignment="1">
      <alignment horizontal="left" wrapText="1"/>
    </xf>
    <xf numFmtId="0" fontId="25" fillId="0" borderId="45" xfId="0" applyFont="1" applyFill="1" applyBorder="1" applyAlignment="1">
      <alignment horizontal="left" wrapText="1"/>
    </xf>
    <xf numFmtId="0" fontId="25" fillId="0" borderId="47" xfId="61" applyFont="1" applyFill="1" applyBorder="1" applyAlignment="1">
      <alignment horizontal="left" vertical="top" wrapText="1"/>
      <protection/>
    </xf>
    <xf numFmtId="0" fontId="25" fillId="0" borderId="45" xfId="61" applyFont="1" applyFill="1" applyBorder="1" applyAlignment="1">
      <alignment horizontal="left" vertical="top" wrapText="1"/>
      <protection/>
    </xf>
    <xf numFmtId="0" fontId="27" fillId="0" borderId="0" xfId="0" applyFont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9" fontId="22" fillId="0" borderId="33" xfId="0" applyNumberFormat="1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22" fillId="0" borderId="20" xfId="0" applyFont="1" applyBorder="1" applyAlignment="1">
      <alignment horizontal="center"/>
    </xf>
    <xf numFmtId="9" fontId="22" fillId="0" borderId="19" xfId="0" applyNumberFormat="1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6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4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1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71" xfId="0" applyFont="1" applyBorder="1" applyAlignment="1">
      <alignment horizontal="center" vertical="center" textRotation="255"/>
    </xf>
    <xf numFmtId="0" fontId="22" fillId="0" borderId="72" xfId="0" applyFont="1" applyBorder="1" applyAlignment="1">
      <alignment horizontal="center" vertical="center" textRotation="255"/>
    </xf>
    <xf numFmtId="0" fontId="22" fillId="0" borderId="62" xfId="0" applyFont="1" applyBorder="1" applyAlignment="1">
      <alignment horizontal="center" vertical="center" textRotation="255"/>
    </xf>
    <xf numFmtId="0" fontId="22" fillId="0" borderId="57" xfId="0" applyFont="1" applyBorder="1" applyAlignment="1">
      <alignment horizontal="center" vertical="center" textRotation="255"/>
    </xf>
    <xf numFmtId="2" fontId="22" fillId="0" borderId="24" xfId="0" applyNumberFormat="1" applyFont="1" applyFill="1" applyBorder="1" applyAlignment="1">
      <alignment horizontal="center" vertical="center" wrapText="1"/>
    </xf>
    <xf numFmtId="2" fontId="22" fillId="0" borderId="25" xfId="0" applyNumberFormat="1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rmal_BVC sint. v.23.01.2013" xfId="61"/>
    <cellStyle name="Normal_Copy of Copy of BVC analitic" xfId="62"/>
    <cellStyle name="Note" xfId="63"/>
    <cellStyle name="Output" xfId="64"/>
    <cellStyle name="Perc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92"/>
  <sheetViews>
    <sheetView zoomScalePageLayoutView="0" workbookViewId="0" topLeftCell="A1">
      <pane xSplit="6" ySplit="11" topLeftCell="H30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19" sqref="I19"/>
    </sheetView>
  </sheetViews>
  <sheetFormatPr defaultColWidth="9.140625" defaultRowHeight="12.75" outlineLevelCol="1"/>
  <cols>
    <col min="1" max="1" width="3.7109375" style="14" customWidth="1"/>
    <col min="2" max="2" width="3.421875" style="14" customWidth="1"/>
    <col min="3" max="3" width="2.8515625" style="15" customWidth="1"/>
    <col min="4" max="4" width="3.57421875" style="14" customWidth="1"/>
    <col min="5" max="5" width="41.00390625" style="16" customWidth="1"/>
    <col min="6" max="6" width="5.00390625" style="35" customWidth="1"/>
    <col min="7" max="7" width="10.57421875" style="35" hidden="1" customWidth="1" outlineLevel="1"/>
    <col min="8" max="8" width="11.00390625" style="55" customWidth="1" collapsed="1"/>
    <col min="9" max="9" width="11.00390625" style="55" customWidth="1"/>
    <col min="10" max="10" width="12.140625" style="144" customWidth="1"/>
    <col min="11" max="11" width="8.8515625" style="40" customWidth="1"/>
    <col min="12" max="12" width="9.00390625" style="36" customWidth="1"/>
    <col min="13" max="13" width="9.57421875" style="144" customWidth="1"/>
    <col min="14" max="14" width="9.421875" style="144" customWidth="1"/>
    <col min="15" max="111" width="9.140625" style="36" customWidth="1"/>
    <col min="112" max="16384" width="9.140625" style="37" customWidth="1"/>
  </cols>
  <sheetData>
    <row r="1" spans="1:5" ht="15">
      <c r="A1" s="58" t="s">
        <v>347</v>
      </c>
      <c r="B1" s="59"/>
      <c r="C1" s="60"/>
      <c r="D1" s="59"/>
      <c r="E1" s="61"/>
    </row>
    <row r="2" spans="1:5" ht="15">
      <c r="A2" s="58" t="s">
        <v>348</v>
      </c>
      <c r="B2" s="59"/>
      <c r="C2" s="60"/>
      <c r="D2" s="59"/>
      <c r="E2" s="61"/>
    </row>
    <row r="3" spans="1:5" ht="15">
      <c r="A3" s="58" t="s">
        <v>349</v>
      </c>
      <c r="B3" s="59"/>
      <c r="C3" s="60"/>
      <c r="D3" s="59"/>
      <c r="E3" s="61"/>
    </row>
    <row r="4" spans="1:5" ht="15">
      <c r="A4" s="58" t="s">
        <v>350</v>
      </c>
      <c r="B4" s="59"/>
      <c r="C4" s="60"/>
      <c r="D4" s="59"/>
      <c r="E4" s="61"/>
    </row>
    <row r="5" spans="1:13" ht="15">
      <c r="A5" s="38"/>
      <c r="B5" s="38"/>
      <c r="D5" s="38"/>
      <c r="E5" s="39"/>
      <c r="F5" s="40"/>
      <c r="G5" s="40"/>
      <c r="H5" s="54"/>
      <c r="I5" s="54"/>
      <c r="M5" s="146" t="s">
        <v>131</v>
      </c>
    </row>
    <row r="6" spans="1:14" ht="18" customHeight="1">
      <c r="A6" s="5" t="s">
        <v>404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9" ht="15">
      <c r="A7" s="38"/>
      <c r="B7" s="38"/>
      <c r="D7" s="38"/>
      <c r="E7" s="39"/>
      <c r="F7" s="40"/>
      <c r="G7" s="40"/>
      <c r="H7" s="54"/>
      <c r="I7" s="54"/>
    </row>
    <row r="8" spans="1:14" ht="15.75" thickBot="1">
      <c r="A8" s="38"/>
      <c r="B8" s="38"/>
      <c r="D8" s="38"/>
      <c r="E8" s="39"/>
      <c r="F8" s="40"/>
      <c r="G8" s="40"/>
      <c r="H8" s="36"/>
      <c r="I8" s="36"/>
      <c r="N8" s="144" t="s">
        <v>47</v>
      </c>
    </row>
    <row r="9" spans="1:115" s="71" customFormat="1" ht="15" customHeight="1">
      <c r="A9" s="338"/>
      <c r="B9" s="339"/>
      <c r="C9" s="339"/>
      <c r="D9" s="331" t="s">
        <v>48</v>
      </c>
      <c r="E9" s="331"/>
      <c r="F9" s="331" t="s">
        <v>59</v>
      </c>
      <c r="G9" s="331" t="s">
        <v>405</v>
      </c>
      <c r="H9" s="331" t="s">
        <v>418</v>
      </c>
      <c r="I9" s="331" t="s">
        <v>419</v>
      </c>
      <c r="J9" s="334" t="s">
        <v>110</v>
      </c>
      <c r="K9" s="329" t="s">
        <v>387</v>
      </c>
      <c r="L9" s="329" t="s">
        <v>406</v>
      </c>
      <c r="M9" s="6" t="s">
        <v>6</v>
      </c>
      <c r="N9" s="4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</row>
    <row r="10" spans="1:115" s="71" customFormat="1" ht="56.25" customHeight="1">
      <c r="A10" s="340"/>
      <c r="B10" s="341"/>
      <c r="C10" s="341"/>
      <c r="D10" s="333"/>
      <c r="E10" s="333"/>
      <c r="F10" s="333"/>
      <c r="G10" s="332"/>
      <c r="H10" s="332"/>
      <c r="I10" s="332"/>
      <c r="J10" s="335"/>
      <c r="K10" s="330"/>
      <c r="L10" s="330"/>
      <c r="M10" s="145" t="s">
        <v>189</v>
      </c>
      <c r="N10" s="188" t="s">
        <v>190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</row>
    <row r="11" spans="1:111" s="62" customFormat="1" ht="15" customHeight="1" thickBot="1">
      <c r="A11" s="189">
        <v>0</v>
      </c>
      <c r="B11" s="321">
        <v>1</v>
      </c>
      <c r="C11" s="321"/>
      <c r="D11" s="328">
        <v>2</v>
      </c>
      <c r="E11" s="328"/>
      <c r="F11" s="190">
        <v>3</v>
      </c>
      <c r="G11" s="190">
        <v>4</v>
      </c>
      <c r="H11" s="190">
        <v>4</v>
      </c>
      <c r="I11" s="190">
        <v>5</v>
      </c>
      <c r="J11" s="191" t="s">
        <v>111</v>
      </c>
      <c r="K11" s="192">
        <v>7</v>
      </c>
      <c r="L11" s="192">
        <v>8</v>
      </c>
      <c r="M11" s="193" t="s">
        <v>376</v>
      </c>
      <c r="N11" s="194">
        <v>10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</row>
    <row r="12" spans="1:111" s="71" customFormat="1" ht="29.25" customHeight="1">
      <c r="A12" s="181" t="s">
        <v>26</v>
      </c>
      <c r="B12" s="182"/>
      <c r="C12" s="183"/>
      <c r="D12" s="325" t="s">
        <v>268</v>
      </c>
      <c r="E12" s="325"/>
      <c r="F12" s="184">
        <v>1</v>
      </c>
      <c r="G12" s="185">
        <f>G13+G16+G17</f>
        <v>3997</v>
      </c>
      <c r="H12" s="185">
        <f>H13+H16+H17</f>
        <v>4657</v>
      </c>
      <c r="I12" s="185">
        <f>I13+I16+I17</f>
        <v>4382</v>
      </c>
      <c r="J12" s="186">
        <f>I12/H12</f>
        <v>0.9409491088683702</v>
      </c>
      <c r="K12" s="185">
        <f>K13+K16+K17</f>
        <v>4661</v>
      </c>
      <c r="L12" s="185">
        <f>L13+L16+L17</f>
        <v>4661</v>
      </c>
      <c r="M12" s="187">
        <f>K12/H12</f>
        <v>1.0008589220528237</v>
      </c>
      <c r="N12" s="187">
        <f>L12/K12</f>
        <v>1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</row>
    <row r="13" spans="1:14" ht="15" customHeight="1">
      <c r="A13" s="2"/>
      <c r="B13" s="69">
        <v>1</v>
      </c>
      <c r="C13" s="78"/>
      <c r="D13" s="1" t="s">
        <v>330</v>
      </c>
      <c r="E13" s="1"/>
      <c r="F13" s="72">
        <v>2</v>
      </c>
      <c r="G13" s="74">
        <f>'BVC 2017 anexa 2'!I15</f>
        <v>3980</v>
      </c>
      <c r="H13" s="74">
        <f>'BVC 2017 anexa 2'!L15</f>
        <v>4644</v>
      </c>
      <c r="I13" s="74">
        <f>'BVC 2017 anexa 2'!N15</f>
        <v>4369</v>
      </c>
      <c r="J13" s="186">
        <f aca="true" t="shared" si="0" ref="J13:J68">I13/H13</f>
        <v>0.9407838070628768</v>
      </c>
      <c r="K13" s="75">
        <f>H13</f>
        <v>4644</v>
      </c>
      <c r="L13" s="75">
        <f>K13</f>
        <v>4644</v>
      </c>
      <c r="M13" s="175">
        <f>K13/H13</f>
        <v>1</v>
      </c>
      <c r="N13" s="175">
        <f aca="true" t="shared" si="1" ref="N13:N66">L13/K13</f>
        <v>1</v>
      </c>
    </row>
    <row r="14" spans="1:14" ht="15" customHeight="1">
      <c r="A14" s="2"/>
      <c r="B14" s="77"/>
      <c r="C14" s="78"/>
      <c r="D14" s="56" t="s">
        <v>27</v>
      </c>
      <c r="E14" s="50" t="s">
        <v>252</v>
      </c>
      <c r="F14" s="79">
        <v>3</v>
      </c>
      <c r="G14" s="80">
        <f>'BVC 2017 anexa 2'!I23</f>
        <v>300</v>
      </c>
      <c r="H14" s="80">
        <f>'BVC 2017 anexa 2'!U23</f>
        <v>310</v>
      </c>
      <c r="I14" s="80">
        <f>'BVC 2017 anexa 2'!N22</f>
        <v>310</v>
      </c>
      <c r="J14" s="186">
        <f t="shared" si="0"/>
        <v>1</v>
      </c>
      <c r="K14" s="81">
        <v>300</v>
      </c>
      <c r="L14" s="81">
        <v>300</v>
      </c>
      <c r="M14" s="176">
        <f>K14/H14</f>
        <v>0.967741935483871</v>
      </c>
      <c r="N14" s="176">
        <f t="shared" si="1"/>
        <v>1</v>
      </c>
    </row>
    <row r="15" spans="1:14" ht="15" customHeight="1">
      <c r="A15" s="2"/>
      <c r="B15" s="77"/>
      <c r="C15" s="78"/>
      <c r="D15" s="56" t="s">
        <v>28</v>
      </c>
      <c r="E15" s="50" t="s">
        <v>31</v>
      </c>
      <c r="F15" s="79">
        <v>4</v>
      </c>
      <c r="G15" s="80"/>
      <c r="H15" s="80"/>
      <c r="I15" s="80"/>
      <c r="J15" s="186"/>
      <c r="K15" s="81"/>
      <c r="L15" s="81"/>
      <c r="M15" s="176"/>
      <c r="N15" s="176"/>
    </row>
    <row r="16" spans="1:111" s="71" customFormat="1" ht="16.5" customHeight="1">
      <c r="A16" s="2"/>
      <c r="B16" s="69">
        <v>2</v>
      </c>
      <c r="C16" s="73"/>
      <c r="D16" s="1" t="s">
        <v>112</v>
      </c>
      <c r="E16" s="1"/>
      <c r="F16" s="72">
        <v>5</v>
      </c>
      <c r="G16" s="74">
        <f>'BVC 2017 anexa 2'!I35</f>
        <v>17</v>
      </c>
      <c r="H16" s="74">
        <f>'BVC 2017 anexa 2'!U35</f>
        <v>13</v>
      </c>
      <c r="I16" s="74">
        <f>'BVC 2017 anexa 2'!N35</f>
        <v>13</v>
      </c>
      <c r="J16" s="186">
        <f t="shared" si="0"/>
        <v>1</v>
      </c>
      <c r="K16" s="75">
        <v>17</v>
      </c>
      <c r="L16" s="75">
        <v>17</v>
      </c>
      <c r="M16" s="175">
        <f>K16/H16</f>
        <v>1.3076923076923077</v>
      </c>
      <c r="N16" s="175">
        <f t="shared" si="1"/>
        <v>1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</row>
    <row r="17" spans="1:111" s="71" customFormat="1" ht="17.25" customHeight="1">
      <c r="A17" s="2"/>
      <c r="B17" s="69">
        <v>3</v>
      </c>
      <c r="C17" s="73"/>
      <c r="D17" s="1" t="s">
        <v>7</v>
      </c>
      <c r="E17" s="1"/>
      <c r="F17" s="72">
        <v>6</v>
      </c>
      <c r="G17" s="74"/>
      <c r="H17" s="74"/>
      <c r="I17" s="74"/>
      <c r="J17" s="186"/>
      <c r="K17" s="75"/>
      <c r="L17" s="75"/>
      <c r="M17" s="175"/>
      <c r="N17" s="175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</row>
    <row r="18" spans="1:111" s="71" customFormat="1" ht="15.75" customHeight="1">
      <c r="A18" s="68" t="s">
        <v>16</v>
      </c>
      <c r="B18" s="69"/>
      <c r="C18" s="73"/>
      <c r="D18" s="1" t="s">
        <v>331</v>
      </c>
      <c r="E18" s="1"/>
      <c r="F18" s="72">
        <v>7</v>
      </c>
      <c r="G18" s="74">
        <f>G19+G31+G32</f>
        <v>3403</v>
      </c>
      <c r="H18" s="74">
        <f>H19+H31+H32</f>
        <v>4362.554132</v>
      </c>
      <c r="I18" s="74">
        <f>I19+I31+I32</f>
        <v>4138.631432</v>
      </c>
      <c r="J18" s="186">
        <f t="shared" si="0"/>
        <v>0.9486716512335073</v>
      </c>
      <c r="K18" s="74">
        <f>K19+K31+K32</f>
        <v>4362.554132</v>
      </c>
      <c r="L18" s="74">
        <f>L19+L31+L32</f>
        <v>4362.554132</v>
      </c>
      <c r="M18" s="175">
        <f aca="true" t="shared" si="2" ref="M18:M25">K18/H18</f>
        <v>1</v>
      </c>
      <c r="N18" s="175">
        <f t="shared" si="1"/>
        <v>1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</row>
    <row r="19" spans="1:111" s="71" customFormat="1" ht="15" customHeight="1">
      <c r="A19" s="2"/>
      <c r="B19" s="69">
        <v>1</v>
      </c>
      <c r="C19" s="73"/>
      <c r="D19" s="1" t="s">
        <v>8</v>
      </c>
      <c r="E19" s="343"/>
      <c r="F19" s="72">
        <v>8</v>
      </c>
      <c r="G19" s="74">
        <f>'BVC 2017 anexa 2'!I43</f>
        <v>3401</v>
      </c>
      <c r="H19" s="74">
        <f>'BVC 2017 anexa 2'!L43</f>
        <v>4362.554132</v>
      </c>
      <c r="I19" s="74">
        <f>'BVC 2017 anexa 2'!N43</f>
        <v>4138.631432</v>
      </c>
      <c r="J19" s="186">
        <f t="shared" si="0"/>
        <v>0.9486716512335073</v>
      </c>
      <c r="K19" s="74">
        <f>K20+K21+K22+K30</f>
        <v>4362.554132</v>
      </c>
      <c r="L19" s="74">
        <f>L20+L21+L22+L30</f>
        <v>4362.554132</v>
      </c>
      <c r="M19" s="175">
        <f t="shared" si="2"/>
        <v>1</v>
      </c>
      <c r="N19" s="175">
        <f t="shared" si="1"/>
        <v>1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</row>
    <row r="20" spans="1:14" ht="16.5" customHeight="1">
      <c r="A20" s="2"/>
      <c r="B20" s="337"/>
      <c r="C20" s="78" t="s">
        <v>120</v>
      </c>
      <c r="D20" s="3" t="s">
        <v>249</v>
      </c>
      <c r="E20" s="3"/>
      <c r="F20" s="79">
        <v>9</v>
      </c>
      <c r="G20" s="80">
        <f>'BVC 2017 anexa 2'!I44</f>
        <v>994</v>
      </c>
      <c r="H20" s="80">
        <f>'BVC 2017 anexa 2'!L44</f>
        <v>824</v>
      </c>
      <c r="I20" s="80">
        <f>'BVC 2017 anexa 2'!N44</f>
        <v>824</v>
      </c>
      <c r="J20" s="186">
        <f t="shared" si="0"/>
        <v>1</v>
      </c>
      <c r="K20" s="81">
        <f>H20</f>
        <v>824</v>
      </c>
      <c r="L20" s="81">
        <f aca="true" t="shared" si="3" ref="L20:L25">K20</f>
        <v>824</v>
      </c>
      <c r="M20" s="176">
        <f t="shared" si="2"/>
        <v>1</v>
      </c>
      <c r="N20" s="176">
        <f t="shared" si="1"/>
        <v>1</v>
      </c>
    </row>
    <row r="21" spans="1:14" ht="16.5" customHeight="1">
      <c r="A21" s="2"/>
      <c r="B21" s="337"/>
      <c r="C21" s="78" t="s">
        <v>121</v>
      </c>
      <c r="D21" s="3" t="s">
        <v>127</v>
      </c>
      <c r="E21" s="342"/>
      <c r="F21" s="79">
        <v>10</v>
      </c>
      <c r="G21" s="80">
        <f>'BVC 2017 anexa 2'!I92</f>
        <v>405</v>
      </c>
      <c r="H21" s="80">
        <f>'BVC 2017 anexa 2'!L92</f>
        <v>405</v>
      </c>
      <c r="I21" s="80">
        <f>'BVC 2017 anexa 2'!N92</f>
        <v>405</v>
      </c>
      <c r="J21" s="186">
        <f t="shared" si="0"/>
        <v>1</v>
      </c>
      <c r="K21" s="81">
        <f>H21</f>
        <v>405</v>
      </c>
      <c r="L21" s="81">
        <f t="shared" si="3"/>
        <v>405</v>
      </c>
      <c r="M21" s="176">
        <f t="shared" si="2"/>
        <v>1</v>
      </c>
      <c r="N21" s="176">
        <f t="shared" si="1"/>
        <v>1</v>
      </c>
    </row>
    <row r="22" spans="1:14" ht="17.25" customHeight="1">
      <c r="A22" s="2"/>
      <c r="B22" s="337"/>
      <c r="C22" s="82" t="s">
        <v>125</v>
      </c>
      <c r="D22" s="3" t="s">
        <v>258</v>
      </c>
      <c r="E22" s="3"/>
      <c r="F22" s="79">
        <v>11</v>
      </c>
      <c r="G22" s="80">
        <f>'BVC 2017 anexa 2'!I99</f>
        <v>1587</v>
      </c>
      <c r="H22" s="80">
        <f>'BVC 2017 anexa 2'!T99</f>
        <v>1965.9541319999998</v>
      </c>
      <c r="I22" s="80">
        <f>'BVC 2017 anexa 2'!N99</f>
        <v>1965.631432</v>
      </c>
      <c r="J22" s="186">
        <f t="shared" si="0"/>
        <v>0.9998358557838419</v>
      </c>
      <c r="K22" s="81">
        <f>K23+K28+K29</f>
        <v>1965.554132</v>
      </c>
      <c r="L22" s="81">
        <f t="shared" si="3"/>
        <v>1965.554132</v>
      </c>
      <c r="M22" s="176">
        <f t="shared" si="2"/>
        <v>0.9997965364534762</v>
      </c>
      <c r="N22" s="176">
        <f t="shared" si="1"/>
        <v>1</v>
      </c>
    </row>
    <row r="23" spans="1:14" ht="17.25" customHeight="1">
      <c r="A23" s="2"/>
      <c r="B23" s="337"/>
      <c r="C23" s="83"/>
      <c r="D23" s="49" t="s">
        <v>256</v>
      </c>
      <c r="E23" s="51" t="s">
        <v>269</v>
      </c>
      <c r="F23" s="79">
        <v>12</v>
      </c>
      <c r="G23" s="80">
        <f>G24+G25</f>
        <v>1124</v>
      </c>
      <c r="H23" s="80">
        <f>H24+H25</f>
        <v>1308.3</v>
      </c>
      <c r="I23" s="80">
        <f>I24+I25</f>
        <v>1308.3</v>
      </c>
      <c r="J23" s="186">
        <f t="shared" si="0"/>
        <v>1</v>
      </c>
      <c r="K23" s="80">
        <f>K24+K25</f>
        <v>1308.3</v>
      </c>
      <c r="L23" s="81">
        <f t="shared" si="3"/>
        <v>1308.3</v>
      </c>
      <c r="M23" s="176">
        <f t="shared" si="2"/>
        <v>1</v>
      </c>
      <c r="N23" s="176">
        <f t="shared" si="1"/>
        <v>1</v>
      </c>
    </row>
    <row r="24" spans="1:14" ht="16.5" customHeight="1">
      <c r="A24" s="2"/>
      <c r="B24" s="337"/>
      <c r="C24" s="83"/>
      <c r="D24" s="76" t="s">
        <v>156</v>
      </c>
      <c r="E24" s="56" t="s">
        <v>122</v>
      </c>
      <c r="F24" s="79">
        <v>13</v>
      </c>
      <c r="G24" s="80">
        <f>'BVC 2017 anexa 2'!I101</f>
        <v>1030</v>
      </c>
      <c r="H24" s="80">
        <f>'BVC 2017 anexa 2'!L101</f>
        <v>1138.2</v>
      </c>
      <c r="I24" s="80">
        <f>'BVC 2017 anexa 2'!N101</f>
        <v>1138.2</v>
      </c>
      <c r="J24" s="186">
        <f t="shared" si="0"/>
        <v>1</v>
      </c>
      <c r="K24" s="81">
        <f>H24</f>
        <v>1138.2</v>
      </c>
      <c r="L24" s="81">
        <f t="shared" si="3"/>
        <v>1138.2</v>
      </c>
      <c r="M24" s="176">
        <f t="shared" si="2"/>
        <v>1</v>
      </c>
      <c r="N24" s="176">
        <f t="shared" si="1"/>
        <v>1</v>
      </c>
    </row>
    <row r="25" spans="1:14" ht="16.5" customHeight="1">
      <c r="A25" s="2"/>
      <c r="B25" s="337"/>
      <c r="C25" s="83"/>
      <c r="D25" s="76" t="s">
        <v>157</v>
      </c>
      <c r="E25" s="56" t="s">
        <v>166</v>
      </c>
      <c r="F25" s="79">
        <v>14</v>
      </c>
      <c r="G25" s="80">
        <f>'BVC 2017 anexa 2'!I105</f>
        <v>94</v>
      </c>
      <c r="H25" s="80">
        <f>'BVC 2017 anexa 2'!L105</f>
        <v>170.1</v>
      </c>
      <c r="I25" s="80">
        <f>'BVC 2017 anexa 2'!N105</f>
        <v>170.1</v>
      </c>
      <c r="J25" s="186">
        <f t="shared" si="0"/>
        <v>1</v>
      </c>
      <c r="K25" s="81">
        <f>H25</f>
        <v>170.1</v>
      </c>
      <c r="L25" s="81">
        <f t="shared" si="3"/>
        <v>170.1</v>
      </c>
      <c r="M25" s="176">
        <f t="shared" si="2"/>
        <v>1</v>
      </c>
      <c r="N25" s="176">
        <f t="shared" si="1"/>
        <v>1</v>
      </c>
    </row>
    <row r="26" spans="1:14" ht="15.75" customHeight="1">
      <c r="A26" s="2"/>
      <c r="B26" s="337"/>
      <c r="C26" s="83"/>
      <c r="D26" s="76" t="s">
        <v>158</v>
      </c>
      <c r="E26" s="56" t="s">
        <v>123</v>
      </c>
      <c r="F26" s="79">
        <v>15</v>
      </c>
      <c r="G26" s="80">
        <f>'BVC 2017 anexa 2'!I113</f>
        <v>0</v>
      </c>
      <c r="H26" s="80">
        <f>'BVC 2017 anexa 2'!U113</f>
        <v>0</v>
      </c>
      <c r="I26" s="80"/>
      <c r="J26" s="186"/>
      <c r="K26" s="81"/>
      <c r="L26" s="81"/>
      <c r="M26" s="176"/>
      <c r="N26" s="176"/>
    </row>
    <row r="27" spans="1:14" ht="30.75" customHeight="1">
      <c r="A27" s="2"/>
      <c r="B27" s="337"/>
      <c r="C27" s="83"/>
      <c r="D27" s="76"/>
      <c r="E27" s="56" t="s">
        <v>250</v>
      </c>
      <c r="F27" s="79">
        <v>16</v>
      </c>
      <c r="G27" s="80"/>
      <c r="H27" s="80"/>
      <c r="I27" s="80"/>
      <c r="J27" s="186"/>
      <c r="K27" s="81"/>
      <c r="L27" s="81"/>
      <c r="M27" s="176"/>
      <c r="N27" s="176"/>
    </row>
    <row r="28" spans="1:14" ht="48" customHeight="1">
      <c r="A28" s="2"/>
      <c r="B28" s="337"/>
      <c r="C28" s="83"/>
      <c r="D28" s="76" t="s">
        <v>159</v>
      </c>
      <c r="E28" s="56" t="s">
        <v>309</v>
      </c>
      <c r="F28" s="79">
        <v>17</v>
      </c>
      <c r="G28" s="80">
        <f>'BVC 2017 anexa 2'!I117</f>
        <v>187</v>
      </c>
      <c r="H28" s="80">
        <f>'BVC 2017 anexa 2'!L117</f>
        <v>312</v>
      </c>
      <c r="I28" s="80">
        <f>'BVC 2017 anexa 2'!N117</f>
        <v>312</v>
      </c>
      <c r="J28" s="186">
        <f t="shared" si="0"/>
        <v>1</v>
      </c>
      <c r="K28" s="81">
        <f>H28</f>
        <v>312</v>
      </c>
      <c r="L28" s="81">
        <f>K28</f>
        <v>312</v>
      </c>
      <c r="M28" s="176">
        <f>K28/H28</f>
        <v>1</v>
      </c>
      <c r="N28" s="176">
        <f t="shared" si="1"/>
        <v>1</v>
      </c>
    </row>
    <row r="29" spans="1:14" ht="30">
      <c r="A29" s="2"/>
      <c r="B29" s="337"/>
      <c r="C29" s="83"/>
      <c r="D29" s="76" t="s">
        <v>160</v>
      </c>
      <c r="E29" s="56" t="s">
        <v>124</v>
      </c>
      <c r="F29" s="79">
        <v>18</v>
      </c>
      <c r="G29" s="80">
        <f>'BVC 2017 anexa 2'!I126</f>
        <v>276</v>
      </c>
      <c r="H29" s="80">
        <f>'BVC 2017 anexa 2'!L126</f>
        <v>345.25413199999997</v>
      </c>
      <c r="I29" s="80">
        <f>'BVC 2017 anexa 2'!N126</f>
        <v>345.331432</v>
      </c>
      <c r="J29" s="186">
        <f t="shared" si="0"/>
        <v>1.0002238930481504</v>
      </c>
      <c r="K29" s="81">
        <f>H29</f>
        <v>345.25413199999997</v>
      </c>
      <c r="L29" s="81">
        <f>K29</f>
        <v>345.25413199999997</v>
      </c>
      <c r="M29" s="176">
        <f>K29/H29</f>
        <v>1</v>
      </c>
      <c r="N29" s="176">
        <f t="shared" si="1"/>
        <v>1</v>
      </c>
    </row>
    <row r="30" spans="1:14" ht="15" customHeight="1">
      <c r="A30" s="2"/>
      <c r="B30" s="337"/>
      <c r="C30" s="78" t="s">
        <v>126</v>
      </c>
      <c r="D30" s="3" t="s">
        <v>296</v>
      </c>
      <c r="E30" s="342"/>
      <c r="F30" s="79">
        <v>19</v>
      </c>
      <c r="G30" s="80">
        <f>'BVC 2017 anexa 2'!I133</f>
        <v>415</v>
      </c>
      <c r="H30" s="80">
        <f>'BVC 2017 anexa 2'!L133</f>
        <v>1168</v>
      </c>
      <c r="I30" s="80">
        <f>'BVC 2017 anexa 2'!N133</f>
        <v>944</v>
      </c>
      <c r="J30" s="186">
        <f t="shared" si="0"/>
        <v>0.8082191780821918</v>
      </c>
      <c r="K30" s="81">
        <f>H30</f>
        <v>1168</v>
      </c>
      <c r="L30" s="81">
        <f>K30</f>
        <v>1168</v>
      </c>
      <c r="M30" s="176">
        <f>K30/H30</f>
        <v>1</v>
      </c>
      <c r="N30" s="176">
        <f t="shared" si="1"/>
        <v>1</v>
      </c>
    </row>
    <row r="31" spans="1:14" ht="17.25" customHeight="1">
      <c r="A31" s="2"/>
      <c r="B31" s="69">
        <v>2</v>
      </c>
      <c r="C31" s="73"/>
      <c r="D31" s="1" t="s">
        <v>113</v>
      </c>
      <c r="E31" s="1"/>
      <c r="F31" s="72">
        <v>20</v>
      </c>
      <c r="G31" s="74">
        <f>'BVC 2017 anexa 2'!I150</f>
        <v>2</v>
      </c>
      <c r="H31" s="74">
        <f>'BVC 2017 anexa 2'!U150</f>
        <v>0</v>
      </c>
      <c r="I31" s="74"/>
      <c r="J31" s="186"/>
      <c r="K31" s="75"/>
      <c r="L31" s="75"/>
      <c r="M31" s="175"/>
      <c r="N31" s="175"/>
    </row>
    <row r="32" spans="1:14" ht="15.75" customHeight="1">
      <c r="A32" s="2"/>
      <c r="B32" s="69">
        <v>3</v>
      </c>
      <c r="C32" s="73"/>
      <c r="D32" s="1" t="s">
        <v>9</v>
      </c>
      <c r="E32" s="1"/>
      <c r="F32" s="72">
        <v>21</v>
      </c>
      <c r="G32" s="74"/>
      <c r="H32" s="74"/>
      <c r="I32" s="74"/>
      <c r="J32" s="186"/>
      <c r="K32" s="75"/>
      <c r="L32" s="75"/>
      <c r="M32" s="175"/>
      <c r="N32" s="175"/>
    </row>
    <row r="33" spans="1:14" ht="15.75" customHeight="1">
      <c r="A33" s="68" t="s">
        <v>19</v>
      </c>
      <c r="B33" s="69"/>
      <c r="C33" s="73"/>
      <c r="D33" s="1" t="s">
        <v>10</v>
      </c>
      <c r="E33" s="1"/>
      <c r="F33" s="72">
        <v>22</v>
      </c>
      <c r="G33" s="74">
        <f>G12-G18</f>
        <v>594</v>
      </c>
      <c r="H33" s="74">
        <f>H12-H18</f>
        <v>294.4458679999998</v>
      </c>
      <c r="I33" s="74">
        <f>I12-I18</f>
        <v>243.36856799999987</v>
      </c>
      <c r="J33" s="186">
        <f t="shared" si="0"/>
        <v>0.8265307632029669</v>
      </c>
      <c r="K33" s="74">
        <f>K12-K18</f>
        <v>298.4458679999998</v>
      </c>
      <c r="L33" s="74">
        <f>L12-L18</f>
        <v>298.4458679999998</v>
      </c>
      <c r="M33" s="175">
        <f>K33/H33</f>
        <v>1.0135848399815208</v>
      </c>
      <c r="N33" s="175">
        <f t="shared" si="1"/>
        <v>1</v>
      </c>
    </row>
    <row r="34" spans="1:14" ht="15.75" customHeight="1">
      <c r="A34" s="68" t="s">
        <v>20</v>
      </c>
      <c r="B34" s="69"/>
      <c r="C34" s="73"/>
      <c r="D34" s="1" t="s">
        <v>114</v>
      </c>
      <c r="E34" s="1"/>
      <c r="F34" s="72">
        <v>23</v>
      </c>
      <c r="G34" s="74">
        <f>'BVC 2017 anexa 2'!H162</f>
        <v>95.04</v>
      </c>
      <c r="H34" s="74">
        <f>'BVC 2017 anexa 2'!L162</f>
        <v>47.11133887999997</v>
      </c>
      <c r="I34" s="74">
        <f>'BVC 2017 anexa 2'!N162</f>
        <v>38.93897087999998</v>
      </c>
      <c r="J34" s="186">
        <f t="shared" si="0"/>
        <v>0.8265307632029668</v>
      </c>
      <c r="K34" s="75">
        <f>K33*16%</f>
        <v>47.75133887999997</v>
      </c>
      <c r="L34" s="75">
        <f>L33*16%</f>
        <v>47.75133887999997</v>
      </c>
      <c r="M34" s="175">
        <f>K34/H34</f>
        <v>1.0135848399815208</v>
      </c>
      <c r="N34" s="175">
        <f t="shared" si="1"/>
        <v>1</v>
      </c>
    </row>
    <row r="35" spans="1:111" s="16" customFormat="1" ht="29.25" customHeight="1">
      <c r="A35" s="68" t="s">
        <v>21</v>
      </c>
      <c r="B35" s="69"/>
      <c r="C35" s="73"/>
      <c r="D35" s="1" t="s">
        <v>115</v>
      </c>
      <c r="E35" s="1"/>
      <c r="F35" s="72">
        <v>24</v>
      </c>
      <c r="G35" s="74">
        <f>G33-G34</f>
        <v>498.96</v>
      </c>
      <c r="H35" s="74">
        <f>H33-H34</f>
        <v>247.33452911999981</v>
      </c>
      <c r="I35" s="74">
        <f>I33-I34</f>
        <v>204.4295971199999</v>
      </c>
      <c r="J35" s="186">
        <f t="shared" si="0"/>
        <v>0.8265307632029669</v>
      </c>
      <c r="K35" s="74">
        <f>K33-K34</f>
        <v>250.69452911999983</v>
      </c>
      <c r="L35" s="74">
        <f>L33-L34</f>
        <v>250.69452911999983</v>
      </c>
      <c r="M35" s="175">
        <f>K35/H35</f>
        <v>1.0135848399815208</v>
      </c>
      <c r="N35" s="175">
        <f t="shared" si="1"/>
        <v>1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</row>
    <row r="36" spans="1:16" ht="15.75" customHeight="1">
      <c r="A36" s="2"/>
      <c r="B36" s="77">
        <v>1</v>
      </c>
      <c r="C36" s="78"/>
      <c r="D36" s="3" t="s">
        <v>61</v>
      </c>
      <c r="E36" s="3"/>
      <c r="F36" s="79">
        <v>25</v>
      </c>
      <c r="G36" s="80">
        <f>G33*20%</f>
        <v>118.80000000000001</v>
      </c>
      <c r="H36" s="80">
        <f>H33*20%</f>
        <v>58.889173599999964</v>
      </c>
      <c r="I36" s="80">
        <f>I33*20%</f>
        <v>48.67371359999998</v>
      </c>
      <c r="J36" s="186">
        <f t="shared" si="0"/>
        <v>0.8265307632029668</v>
      </c>
      <c r="K36" s="80">
        <f>K33*20%</f>
        <v>59.68917359999996</v>
      </c>
      <c r="L36" s="80">
        <f>L33*20%</f>
        <v>59.68917359999996</v>
      </c>
      <c r="M36" s="176">
        <f>K36/H36</f>
        <v>1.0135848399815208</v>
      </c>
      <c r="N36" s="176">
        <f t="shared" si="1"/>
        <v>1</v>
      </c>
      <c r="P36" s="84"/>
    </row>
    <row r="37" spans="1:14" ht="27.75" customHeight="1">
      <c r="A37" s="2"/>
      <c r="B37" s="77">
        <v>2</v>
      </c>
      <c r="C37" s="78"/>
      <c r="D37" s="3" t="s">
        <v>62</v>
      </c>
      <c r="E37" s="3"/>
      <c r="F37" s="79">
        <v>26</v>
      </c>
      <c r="G37" s="80"/>
      <c r="H37" s="80"/>
      <c r="I37" s="80"/>
      <c r="J37" s="186"/>
      <c r="K37" s="81"/>
      <c r="L37" s="81"/>
      <c r="M37" s="176"/>
      <c r="N37" s="176"/>
    </row>
    <row r="38" spans="1:14" ht="15.75" customHeight="1">
      <c r="A38" s="2"/>
      <c r="B38" s="77">
        <v>3</v>
      </c>
      <c r="C38" s="78"/>
      <c r="D38" s="3" t="s">
        <v>63</v>
      </c>
      <c r="E38" s="3"/>
      <c r="F38" s="79">
        <v>27</v>
      </c>
      <c r="G38" s="80"/>
      <c r="H38" s="80"/>
      <c r="I38" s="80"/>
      <c r="J38" s="186"/>
      <c r="K38" s="81"/>
      <c r="L38" s="81"/>
      <c r="M38" s="176"/>
      <c r="N38" s="176"/>
    </row>
    <row r="39" spans="1:14" ht="78.75" customHeight="1">
      <c r="A39" s="2"/>
      <c r="B39" s="77">
        <v>4</v>
      </c>
      <c r="C39" s="78"/>
      <c r="D39" s="3" t="s">
        <v>257</v>
      </c>
      <c r="E39" s="324"/>
      <c r="F39" s="79">
        <v>28</v>
      </c>
      <c r="G39" s="80"/>
      <c r="H39" s="80"/>
      <c r="I39" s="80"/>
      <c r="J39" s="186"/>
      <c r="K39" s="81"/>
      <c r="L39" s="81"/>
      <c r="M39" s="176"/>
      <c r="N39" s="176"/>
    </row>
    <row r="40" spans="1:14" ht="16.5" customHeight="1">
      <c r="A40" s="2"/>
      <c r="B40" s="77">
        <v>5</v>
      </c>
      <c r="C40" s="78"/>
      <c r="D40" s="3" t="s">
        <v>64</v>
      </c>
      <c r="E40" s="3"/>
      <c r="F40" s="79">
        <v>29</v>
      </c>
      <c r="G40" s="80"/>
      <c r="H40" s="80"/>
      <c r="I40" s="80"/>
      <c r="J40" s="186"/>
      <c r="K40" s="81"/>
      <c r="L40" s="81"/>
      <c r="M40" s="176"/>
      <c r="N40" s="176"/>
    </row>
    <row r="41" spans="1:14" ht="27.75" customHeight="1">
      <c r="A41" s="2"/>
      <c r="B41" s="77">
        <v>6</v>
      </c>
      <c r="C41" s="78"/>
      <c r="D41" s="3" t="s">
        <v>332</v>
      </c>
      <c r="E41" s="3"/>
      <c r="F41" s="79">
        <v>30</v>
      </c>
      <c r="G41" s="80">
        <f>G35-G36-G37-G38-G39-G40</f>
        <v>380.15999999999997</v>
      </c>
      <c r="H41" s="80">
        <f>H35-H36-H37-H38-H39-H40</f>
        <v>188.44535551999985</v>
      </c>
      <c r="I41" s="80">
        <f>I35-I36-I37-I38-I39-I40</f>
        <v>155.7558835199999</v>
      </c>
      <c r="J41" s="186">
        <f t="shared" si="0"/>
        <v>0.8265307632029669</v>
      </c>
      <c r="K41" s="80">
        <f>K35-K36-K37-K38-K39-K40</f>
        <v>191.00535551999985</v>
      </c>
      <c r="L41" s="80">
        <f>L35-L36-L37-L38-L39-L40</f>
        <v>191.00535551999985</v>
      </c>
      <c r="M41" s="176">
        <f>K41/H41</f>
        <v>1.0135848399815208</v>
      </c>
      <c r="N41" s="176">
        <f t="shared" si="1"/>
        <v>1</v>
      </c>
    </row>
    <row r="42" spans="1:14" ht="60" customHeight="1">
      <c r="A42" s="2"/>
      <c r="B42" s="77">
        <v>7</v>
      </c>
      <c r="C42" s="78"/>
      <c r="D42" s="3" t="s">
        <v>310</v>
      </c>
      <c r="E42" s="3"/>
      <c r="F42" s="79">
        <v>31</v>
      </c>
      <c r="G42" s="80">
        <f>G35*10%</f>
        <v>49.896</v>
      </c>
      <c r="H42" s="80">
        <f>H35*10%</f>
        <v>24.733452911999983</v>
      </c>
      <c r="I42" s="80">
        <f>I35*10%</f>
        <v>20.44295971199999</v>
      </c>
      <c r="J42" s="186">
        <f t="shared" si="0"/>
        <v>0.8265307632029669</v>
      </c>
      <c r="K42" s="80">
        <f>K35*10%</f>
        <v>25.069452911999985</v>
      </c>
      <c r="L42" s="80">
        <f>L35*10%</f>
        <v>25.069452911999985</v>
      </c>
      <c r="M42" s="176">
        <f>K42/H42</f>
        <v>1.0135848399815208</v>
      </c>
      <c r="N42" s="176">
        <f t="shared" si="1"/>
        <v>1</v>
      </c>
    </row>
    <row r="43" spans="1:14" ht="77.25" customHeight="1">
      <c r="A43" s="2"/>
      <c r="B43" s="77">
        <v>8</v>
      </c>
      <c r="C43" s="78"/>
      <c r="D43" s="3" t="s">
        <v>116</v>
      </c>
      <c r="E43" s="3"/>
      <c r="F43" s="79">
        <v>32</v>
      </c>
      <c r="G43" s="80">
        <f>G35*50%</f>
        <v>249.48</v>
      </c>
      <c r="H43" s="80">
        <f>H35*50%</f>
        <v>123.66726455999991</v>
      </c>
      <c r="I43" s="80">
        <f>I35*50%</f>
        <v>102.21479855999995</v>
      </c>
      <c r="J43" s="186">
        <f t="shared" si="0"/>
        <v>0.8265307632029669</v>
      </c>
      <c r="K43" s="80">
        <f>K35*50%</f>
        <v>125.34726455999991</v>
      </c>
      <c r="L43" s="80">
        <f>L35*50%</f>
        <v>125.34726455999991</v>
      </c>
      <c r="M43" s="176">
        <f>K43/H43</f>
        <v>1.0135848399815208</v>
      </c>
      <c r="N43" s="176">
        <f t="shared" si="1"/>
        <v>1</v>
      </c>
    </row>
    <row r="44" spans="1:14" ht="17.25" customHeight="1">
      <c r="A44" s="2"/>
      <c r="B44" s="77"/>
      <c r="C44" s="78" t="s">
        <v>27</v>
      </c>
      <c r="D44" s="3" t="s">
        <v>313</v>
      </c>
      <c r="E44" s="3"/>
      <c r="F44" s="79">
        <v>33</v>
      </c>
      <c r="G44" s="80"/>
      <c r="H44" s="80"/>
      <c r="I44" s="80"/>
      <c r="J44" s="186" t="e">
        <f t="shared" si="0"/>
        <v>#DIV/0!</v>
      </c>
      <c r="K44" s="81"/>
      <c r="L44" s="81"/>
      <c r="M44" s="176"/>
      <c r="N44" s="176"/>
    </row>
    <row r="45" spans="1:14" ht="17.25" customHeight="1">
      <c r="A45" s="2"/>
      <c r="B45" s="77"/>
      <c r="C45" s="78" t="s">
        <v>28</v>
      </c>
      <c r="D45" s="3" t="s">
        <v>380</v>
      </c>
      <c r="E45" s="3"/>
      <c r="F45" s="79" t="s">
        <v>312</v>
      </c>
      <c r="G45" s="80">
        <f>G43</f>
        <v>249.48</v>
      </c>
      <c r="H45" s="80">
        <f>H43</f>
        <v>123.66726455999991</v>
      </c>
      <c r="I45" s="80">
        <f>I43</f>
        <v>102.21479855999995</v>
      </c>
      <c r="J45" s="186">
        <f t="shared" si="0"/>
        <v>0.8265307632029669</v>
      </c>
      <c r="K45" s="80">
        <f>K43</f>
        <v>125.34726455999991</v>
      </c>
      <c r="L45" s="80">
        <f>L43</f>
        <v>125.34726455999991</v>
      </c>
      <c r="M45" s="176">
        <f>K45/H45</f>
        <v>1.0135848399815208</v>
      </c>
      <c r="N45" s="176">
        <f t="shared" si="1"/>
        <v>1</v>
      </c>
    </row>
    <row r="46" spans="1:14" ht="14.25" customHeight="1">
      <c r="A46" s="2"/>
      <c r="B46" s="77"/>
      <c r="C46" s="78" t="s">
        <v>30</v>
      </c>
      <c r="D46" s="3" t="s">
        <v>259</v>
      </c>
      <c r="E46" s="3"/>
      <c r="F46" s="79">
        <v>34</v>
      </c>
      <c r="G46" s="80"/>
      <c r="H46" s="80"/>
      <c r="I46" s="80"/>
      <c r="J46" s="186"/>
      <c r="K46" s="81"/>
      <c r="L46" s="81"/>
      <c r="M46" s="176"/>
      <c r="N46" s="176"/>
    </row>
    <row r="47" spans="1:17" ht="45.75" customHeight="1">
      <c r="A47" s="2"/>
      <c r="B47" s="77">
        <v>9</v>
      </c>
      <c r="C47" s="78"/>
      <c r="D47" s="3" t="s">
        <v>333</v>
      </c>
      <c r="E47" s="3"/>
      <c r="F47" s="79">
        <v>35</v>
      </c>
      <c r="G47" s="80">
        <f>G35-G36-G42-G43</f>
        <v>80.78399999999996</v>
      </c>
      <c r="H47" s="80">
        <f>H35-H36-H42-H43</f>
        <v>40.04463804799995</v>
      </c>
      <c r="I47" s="80">
        <f>I35-I36-I42-I43</f>
        <v>33.09812524799999</v>
      </c>
      <c r="J47" s="186">
        <f t="shared" si="0"/>
        <v>0.8265307632029674</v>
      </c>
      <c r="K47" s="80">
        <f>K35-K36-K42-K43</f>
        <v>40.588638047999964</v>
      </c>
      <c r="L47" s="80">
        <f>L35-L36-L42-L43</f>
        <v>40.588638047999964</v>
      </c>
      <c r="M47" s="176">
        <f>K47/H47</f>
        <v>1.013584839981521</v>
      </c>
      <c r="N47" s="176">
        <f t="shared" si="1"/>
        <v>1</v>
      </c>
      <c r="Q47" s="84"/>
    </row>
    <row r="48" spans="1:14" ht="20.25" customHeight="1">
      <c r="A48" s="76" t="s">
        <v>22</v>
      </c>
      <c r="B48" s="77"/>
      <c r="C48" s="78"/>
      <c r="D48" s="3" t="s">
        <v>11</v>
      </c>
      <c r="E48" s="3"/>
      <c r="F48" s="79">
        <v>36</v>
      </c>
      <c r="G48" s="80"/>
      <c r="H48" s="80"/>
      <c r="I48" s="80"/>
      <c r="J48" s="186"/>
      <c r="K48" s="81"/>
      <c r="L48" s="81"/>
      <c r="M48" s="176"/>
      <c r="N48" s="176"/>
    </row>
    <row r="49" spans="1:14" ht="29.25" customHeight="1">
      <c r="A49" s="76" t="s">
        <v>23</v>
      </c>
      <c r="B49" s="77"/>
      <c r="C49" s="78"/>
      <c r="D49" s="3" t="s">
        <v>128</v>
      </c>
      <c r="E49" s="3"/>
      <c r="F49" s="79">
        <v>37</v>
      </c>
      <c r="G49" s="80"/>
      <c r="H49" s="80"/>
      <c r="I49" s="80"/>
      <c r="J49" s="186"/>
      <c r="K49" s="81"/>
      <c r="L49" s="81"/>
      <c r="M49" s="176"/>
      <c r="N49" s="176"/>
    </row>
    <row r="50" spans="1:14" ht="15.75" customHeight="1">
      <c r="A50" s="76"/>
      <c r="B50" s="77"/>
      <c r="C50" s="78" t="s">
        <v>27</v>
      </c>
      <c r="D50" s="3" t="s">
        <v>37</v>
      </c>
      <c r="E50" s="3"/>
      <c r="F50" s="79">
        <v>38</v>
      </c>
      <c r="G50" s="80"/>
      <c r="H50" s="80"/>
      <c r="I50" s="80"/>
      <c r="J50" s="186"/>
      <c r="K50" s="81"/>
      <c r="L50" s="81"/>
      <c r="M50" s="176"/>
      <c r="N50" s="176"/>
    </row>
    <row r="51" spans="1:14" ht="15.75" customHeight="1">
      <c r="A51" s="76"/>
      <c r="B51" s="77"/>
      <c r="C51" s="78" t="s">
        <v>28</v>
      </c>
      <c r="D51" s="3" t="s">
        <v>129</v>
      </c>
      <c r="E51" s="3"/>
      <c r="F51" s="79">
        <v>39</v>
      </c>
      <c r="G51" s="80"/>
      <c r="H51" s="80"/>
      <c r="I51" s="80"/>
      <c r="J51" s="186"/>
      <c r="K51" s="81"/>
      <c r="L51" s="81"/>
      <c r="M51" s="176"/>
      <c r="N51" s="176"/>
    </row>
    <row r="52" spans="1:14" ht="15.75" customHeight="1">
      <c r="A52" s="76"/>
      <c r="B52" s="77"/>
      <c r="C52" s="78" t="s">
        <v>30</v>
      </c>
      <c r="D52" s="3" t="s">
        <v>130</v>
      </c>
      <c r="E52" s="3"/>
      <c r="F52" s="79">
        <v>40</v>
      </c>
      <c r="G52" s="80"/>
      <c r="H52" s="80"/>
      <c r="I52" s="80"/>
      <c r="J52" s="186"/>
      <c r="K52" s="81"/>
      <c r="L52" s="81"/>
      <c r="M52" s="176"/>
      <c r="N52" s="176"/>
    </row>
    <row r="53" spans="1:14" ht="15.75" customHeight="1">
      <c r="A53" s="76"/>
      <c r="B53" s="77"/>
      <c r="C53" s="78" t="s">
        <v>32</v>
      </c>
      <c r="D53" s="3" t="s">
        <v>45</v>
      </c>
      <c r="E53" s="3"/>
      <c r="F53" s="79">
        <v>41</v>
      </c>
      <c r="G53" s="80"/>
      <c r="H53" s="80"/>
      <c r="I53" s="80"/>
      <c r="J53" s="186"/>
      <c r="K53" s="81"/>
      <c r="L53" s="81"/>
      <c r="M53" s="176"/>
      <c r="N53" s="176"/>
    </row>
    <row r="54" spans="1:14" ht="15.75" customHeight="1">
      <c r="A54" s="76"/>
      <c r="B54" s="77"/>
      <c r="C54" s="78" t="s">
        <v>33</v>
      </c>
      <c r="D54" s="3" t="s">
        <v>46</v>
      </c>
      <c r="E54" s="3"/>
      <c r="F54" s="79">
        <v>42</v>
      </c>
      <c r="G54" s="80"/>
      <c r="H54" s="80"/>
      <c r="I54" s="80"/>
      <c r="J54" s="186"/>
      <c r="K54" s="81"/>
      <c r="L54" s="81"/>
      <c r="M54" s="176"/>
      <c r="N54" s="176"/>
    </row>
    <row r="55" spans="1:14" ht="30" customHeight="1">
      <c r="A55" s="76" t="s">
        <v>24</v>
      </c>
      <c r="B55" s="77"/>
      <c r="C55" s="78"/>
      <c r="D55" s="3" t="s">
        <v>12</v>
      </c>
      <c r="E55" s="3"/>
      <c r="F55" s="79">
        <v>43</v>
      </c>
      <c r="G55" s="80">
        <f>'Anexa 4'!E13</f>
        <v>1088.158</v>
      </c>
      <c r="H55" s="80">
        <f>'Anexa 4'!G13</f>
        <v>1822.711902608</v>
      </c>
      <c r="I55" s="80">
        <f>'Anexa 4'!G13</f>
        <v>1822.711902608</v>
      </c>
      <c r="J55" s="186">
        <f t="shared" si="0"/>
        <v>1</v>
      </c>
      <c r="K55" s="81">
        <f>'Anexa 4'!H13</f>
        <v>1855.9359026079999</v>
      </c>
      <c r="L55" s="81">
        <f>'Anexa 4'!I13</f>
        <v>1855.9359026079999</v>
      </c>
      <c r="M55" s="176">
        <f>K55/H55</f>
        <v>1.0182277846282026</v>
      </c>
      <c r="N55" s="176">
        <f t="shared" si="1"/>
        <v>1</v>
      </c>
    </row>
    <row r="56" spans="1:14" ht="15.75" customHeight="1">
      <c r="A56" s="76"/>
      <c r="B56" s="77">
        <v>1</v>
      </c>
      <c r="C56" s="78"/>
      <c r="D56" s="3" t="s">
        <v>13</v>
      </c>
      <c r="E56" s="3"/>
      <c r="F56" s="79">
        <v>44</v>
      </c>
      <c r="G56" s="80"/>
      <c r="H56" s="80"/>
      <c r="I56" s="80"/>
      <c r="J56" s="186"/>
      <c r="K56" s="81"/>
      <c r="L56" s="81"/>
      <c r="M56" s="176"/>
      <c r="N56" s="176"/>
    </row>
    <row r="57" spans="1:14" ht="29.25" customHeight="1">
      <c r="A57" s="76"/>
      <c r="B57" s="77"/>
      <c r="C57" s="78"/>
      <c r="D57" s="56"/>
      <c r="E57" s="56" t="s">
        <v>251</v>
      </c>
      <c r="F57" s="79">
        <v>45</v>
      </c>
      <c r="G57" s="80"/>
      <c r="H57" s="80"/>
      <c r="I57" s="80"/>
      <c r="J57" s="186"/>
      <c r="K57" s="81"/>
      <c r="L57" s="81"/>
      <c r="M57" s="176"/>
      <c r="N57" s="176"/>
    </row>
    <row r="58" spans="1:14" ht="15.75" customHeight="1">
      <c r="A58" s="76" t="s">
        <v>25</v>
      </c>
      <c r="B58" s="77"/>
      <c r="C58" s="78"/>
      <c r="D58" s="3" t="s">
        <v>117</v>
      </c>
      <c r="E58" s="3"/>
      <c r="F58" s="79">
        <v>46</v>
      </c>
      <c r="G58" s="80">
        <f>'Anexa 4'!E24</f>
        <v>1332</v>
      </c>
      <c r="H58" s="80">
        <f>'Anexa 4'!G24</f>
        <v>1641</v>
      </c>
      <c r="I58" s="80">
        <f>H58</f>
        <v>1641</v>
      </c>
      <c r="J58" s="186">
        <f t="shared" si="0"/>
        <v>1</v>
      </c>
      <c r="K58" s="81">
        <f>'Anexa 4'!H24</f>
        <v>1500</v>
      </c>
      <c r="L58" s="81">
        <f>'Anexa 4'!I24</f>
        <v>1000</v>
      </c>
      <c r="M58" s="176">
        <f>K58/H58</f>
        <v>0.9140767824497258</v>
      </c>
      <c r="N58" s="176">
        <f t="shared" si="1"/>
        <v>0.6666666666666666</v>
      </c>
    </row>
    <row r="59" spans="1:14" ht="15" customHeight="1">
      <c r="A59" s="76" t="s">
        <v>65</v>
      </c>
      <c r="B59" s="77"/>
      <c r="C59" s="78"/>
      <c r="D59" s="3" t="s">
        <v>14</v>
      </c>
      <c r="E59" s="3"/>
      <c r="F59" s="79">
        <v>47</v>
      </c>
      <c r="G59" s="80"/>
      <c r="H59" s="80"/>
      <c r="I59" s="80"/>
      <c r="J59" s="186"/>
      <c r="K59" s="81"/>
      <c r="L59" s="81"/>
      <c r="M59" s="176"/>
      <c r="N59" s="176"/>
    </row>
    <row r="60" spans="1:14" ht="18.75" customHeight="1">
      <c r="A60" s="2"/>
      <c r="B60" s="77">
        <v>1</v>
      </c>
      <c r="C60" s="78"/>
      <c r="D60" s="3" t="s">
        <v>108</v>
      </c>
      <c r="E60" s="3"/>
      <c r="F60" s="79">
        <v>48</v>
      </c>
      <c r="G60" s="80">
        <f>'BVC 2017 anexa 2'!J166</f>
        <v>36</v>
      </c>
      <c r="H60" s="80">
        <f>'BVC 2017 anexa 2'!U166</f>
        <v>31</v>
      </c>
      <c r="I60" s="80">
        <f>'BVC 2017 anexa 2'!N166</f>
        <v>31</v>
      </c>
      <c r="J60" s="186">
        <f t="shared" si="0"/>
        <v>1</v>
      </c>
      <c r="K60" s="81">
        <v>36</v>
      </c>
      <c r="L60" s="81">
        <v>36</v>
      </c>
      <c r="M60" s="176">
        <f>K60/H60</f>
        <v>1.1612903225806452</v>
      </c>
      <c r="N60" s="176">
        <f t="shared" si="1"/>
        <v>1</v>
      </c>
    </row>
    <row r="61" spans="1:14" ht="15.75" customHeight="1">
      <c r="A61" s="2"/>
      <c r="B61" s="77">
        <v>2</v>
      </c>
      <c r="C61" s="78"/>
      <c r="D61" s="3" t="s">
        <v>15</v>
      </c>
      <c r="E61" s="3"/>
      <c r="F61" s="79">
        <v>49</v>
      </c>
      <c r="G61" s="80">
        <f>'BVC 2017 anexa 2'!J167</f>
        <v>36.15</v>
      </c>
      <c r="H61" s="80">
        <f>'BVC 2017 anexa 2'!U167</f>
        <v>34</v>
      </c>
      <c r="I61" s="80">
        <f>'BVC 2017 anexa 2'!N167</f>
        <v>34</v>
      </c>
      <c r="J61" s="186">
        <f t="shared" si="0"/>
        <v>1</v>
      </c>
      <c r="K61" s="81">
        <v>36</v>
      </c>
      <c r="L61" s="81">
        <v>36</v>
      </c>
      <c r="M61" s="176">
        <f>K61/H61</f>
        <v>1.0588235294117647</v>
      </c>
      <c r="N61" s="176">
        <f t="shared" si="1"/>
        <v>1</v>
      </c>
    </row>
    <row r="62" spans="1:14" ht="45.75" customHeight="1">
      <c r="A62" s="2"/>
      <c r="B62" s="77">
        <v>3</v>
      </c>
      <c r="C62" s="78"/>
      <c r="D62" s="3" t="s">
        <v>334</v>
      </c>
      <c r="E62" s="3"/>
      <c r="F62" s="79">
        <v>50</v>
      </c>
      <c r="G62" s="80">
        <f>(G23/G61)/12*1000</f>
        <v>2591.055786076533</v>
      </c>
      <c r="H62" s="80">
        <f>H23/H61/12*1000</f>
        <v>3206.6176470588234</v>
      </c>
      <c r="I62" s="80">
        <f>I23/I61/12*1000</f>
        <v>3206.6176470588234</v>
      </c>
      <c r="J62" s="186">
        <f t="shared" si="0"/>
        <v>1</v>
      </c>
      <c r="K62" s="80">
        <f>H62</f>
        <v>3206.6176470588234</v>
      </c>
      <c r="L62" s="80">
        <f>K62</f>
        <v>3206.6176470588234</v>
      </c>
      <c r="M62" s="176">
        <f>K62/H62</f>
        <v>1</v>
      </c>
      <c r="N62" s="176">
        <f t="shared" si="1"/>
        <v>1</v>
      </c>
    </row>
    <row r="63" spans="1:14" ht="42.75" customHeight="1">
      <c r="A63" s="2"/>
      <c r="B63" s="77">
        <v>4</v>
      </c>
      <c r="C63" s="78"/>
      <c r="D63" s="3" t="s">
        <v>335</v>
      </c>
      <c r="E63" s="3"/>
      <c r="F63" s="79">
        <v>51</v>
      </c>
      <c r="G63" s="80">
        <f>(G24/G61)/12*1000</f>
        <v>2374.3660673121253</v>
      </c>
      <c r="H63" s="80">
        <f>'BVC 2017 anexa 2'!L168</f>
        <v>2789.705882352941</v>
      </c>
      <c r="I63" s="80">
        <f>'BVC 2017 anexa 2'!N168</f>
        <v>2789.705882352941</v>
      </c>
      <c r="J63" s="186">
        <f t="shared" si="0"/>
        <v>1</v>
      </c>
      <c r="K63" s="80">
        <f>H63</f>
        <v>2789.705882352941</v>
      </c>
      <c r="L63" s="80">
        <f>K63</f>
        <v>2789.705882352941</v>
      </c>
      <c r="M63" s="176">
        <f>K63/H63</f>
        <v>1</v>
      </c>
      <c r="N63" s="176">
        <f t="shared" si="1"/>
        <v>1</v>
      </c>
    </row>
    <row r="64" spans="1:14" ht="27.75" customHeight="1">
      <c r="A64" s="2"/>
      <c r="B64" s="77">
        <v>5</v>
      </c>
      <c r="C64" s="78"/>
      <c r="D64" s="3" t="s">
        <v>336</v>
      </c>
      <c r="E64" s="3"/>
      <c r="F64" s="79">
        <v>52</v>
      </c>
      <c r="G64" s="80">
        <f>G13/G61</f>
        <v>110.09681881051176</v>
      </c>
      <c r="H64" s="80">
        <f>H13/H61</f>
        <v>136.58823529411765</v>
      </c>
      <c r="I64" s="80">
        <f>I13/I61</f>
        <v>128.5</v>
      </c>
      <c r="J64" s="186">
        <f t="shared" si="0"/>
        <v>0.9407838070628768</v>
      </c>
      <c r="K64" s="80">
        <f>K13/K61</f>
        <v>129</v>
      </c>
      <c r="L64" s="80">
        <f>L13/L61</f>
        <v>129</v>
      </c>
      <c r="M64" s="176">
        <f>K64/H64</f>
        <v>0.9444444444444444</v>
      </c>
      <c r="N64" s="176">
        <f t="shared" si="1"/>
        <v>1</v>
      </c>
    </row>
    <row r="65" spans="1:14" ht="29.25" customHeight="1">
      <c r="A65" s="2"/>
      <c r="B65" s="77">
        <v>6</v>
      </c>
      <c r="C65" s="78"/>
      <c r="D65" s="3" t="s">
        <v>337</v>
      </c>
      <c r="E65" s="3"/>
      <c r="F65" s="79">
        <v>53</v>
      </c>
      <c r="G65" s="80"/>
      <c r="H65" s="80"/>
      <c r="I65" s="80"/>
      <c r="J65" s="186"/>
      <c r="K65" s="81"/>
      <c r="L65" s="81"/>
      <c r="M65" s="176"/>
      <c r="N65" s="176"/>
    </row>
    <row r="66" spans="1:14" ht="27.75" customHeight="1">
      <c r="A66" s="2"/>
      <c r="B66" s="77">
        <v>7</v>
      </c>
      <c r="C66" s="78"/>
      <c r="D66" s="3" t="s">
        <v>270</v>
      </c>
      <c r="E66" s="3"/>
      <c r="F66" s="79">
        <v>54</v>
      </c>
      <c r="G66" s="80">
        <f>(G18/G12)*1000</f>
        <v>851.3885414060546</v>
      </c>
      <c r="H66" s="80">
        <f>(H18/H12)*1000</f>
        <v>936.7734876529955</v>
      </c>
      <c r="I66" s="80">
        <f>(I18/I12)*1000</f>
        <v>944.461759926974</v>
      </c>
      <c r="J66" s="186">
        <f t="shared" si="0"/>
        <v>1.0082071838873672</v>
      </c>
      <c r="K66" s="80">
        <f>(K18/K12)*1000</f>
        <v>935.9695627547737</v>
      </c>
      <c r="L66" s="80">
        <f>(L18/L12)*1000</f>
        <v>935.9695627547737</v>
      </c>
      <c r="M66" s="176">
        <f>K66/H66</f>
        <v>0.9991418150611457</v>
      </c>
      <c r="N66" s="176">
        <f t="shared" si="1"/>
        <v>1</v>
      </c>
    </row>
    <row r="67" spans="1:14" ht="15.75" customHeight="1">
      <c r="A67" s="2"/>
      <c r="B67" s="77">
        <v>8</v>
      </c>
      <c r="C67" s="78"/>
      <c r="D67" s="3" t="s">
        <v>263</v>
      </c>
      <c r="E67" s="3"/>
      <c r="F67" s="79">
        <v>55</v>
      </c>
      <c r="G67" s="80"/>
      <c r="H67" s="80">
        <v>0</v>
      </c>
      <c r="I67" s="80"/>
      <c r="J67" s="186"/>
      <c r="K67" s="81"/>
      <c r="L67" s="81"/>
      <c r="M67" s="176"/>
      <c r="N67" s="176"/>
    </row>
    <row r="68" spans="1:14" ht="15.75" customHeight="1">
      <c r="A68" s="2"/>
      <c r="B68" s="77">
        <v>9</v>
      </c>
      <c r="C68" s="78"/>
      <c r="D68" s="3" t="s">
        <v>264</v>
      </c>
      <c r="E68" s="3"/>
      <c r="F68" s="79">
        <v>56</v>
      </c>
      <c r="G68" s="80">
        <v>992</v>
      </c>
      <c r="H68" s="80">
        <v>992</v>
      </c>
      <c r="I68" s="80">
        <v>992</v>
      </c>
      <c r="J68" s="186">
        <f t="shared" si="0"/>
        <v>1</v>
      </c>
      <c r="K68" s="81"/>
      <c r="L68" s="81"/>
      <c r="M68" s="176"/>
      <c r="N68" s="176"/>
    </row>
    <row r="69" spans="1:9" ht="15.75" customHeight="1">
      <c r="A69" s="38"/>
      <c r="B69" s="38"/>
      <c r="D69" s="57"/>
      <c r="E69" s="336" t="s">
        <v>381</v>
      </c>
      <c r="F69" s="336"/>
      <c r="G69" s="336"/>
      <c r="H69" s="336"/>
      <c r="I69" s="57"/>
    </row>
    <row r="70" spans="1:9" ht="15.75" customHeight="1">
      <c r="A70" s="38"/>
      <c r="B70" s="38"/>
      <c r="D70" s="57"/>
      <c r="E70" s="57"/>
      <c r="F70" s="40"/>
      <c r="G70" s="40"/>
      <c r="H70" s="36"/>
      <c r="I70" s="36"/>
    </row>
    <row r="71" spans="1:9" ht="15">
      <c r="A71" s="38"/>
      <c r="B71" s="38"/>
      <c r="D71" s="38"/>
      <c r="E71" s="39" t="s">
        <v>357</v>
      </c>
      <c r="F71" s="40"/>
      <c r="G71" s="40"/>
      <c r="H71" s="36" t="s">
        <v>358</v>
      </c>
      <c r="I71" s="36"/>
    </row>
    <row r="72" spans="1:9" ht="15">
      <c r="A72" s="38"/>
      <c r="B72" s="38"/>
      <c r="D72" s="38"/>
      <c r="E72" s="39" t="s">
        <v>359</v>
      </c>
      <c r="F72" s="40"/>
      <c r="G72" s="40"/>
      <c r="H72" s="36" t="s">
        <v>360</v>
      </c>
      <c r="I72" s="36"/>
    </row>
    <row r="73" spans="1:10" ht="12" customHeight="1">
      <c r="A73" s="38"/>
      <c r="B73" s="38"/>
      <c r="D73" s="38"/>
      <c r="E73" s="322"/>
      <c r="F73" s="322"/>
      <c r="G73" s="323"/>
      <c r="H73" s="323"/>
      <c r="I73" s="323"/>
      <c r="J73" s="322"/>
    </row>
    <row r="74" spans="1:9" ht="15">
      <c r="A74" s="38"/>
      <c r="B74" s="38"/>
      <c r="D74" s="38"/>
      <c r="E74" s="39"/>
      <c r="F74" s="40"/>
      <c r="G74" s="40"/>
      <c r="H74" s="54"/>
      <c r="I74" s="54"/>
    </row>
    <row r="75" spans="1:9" ht="15">
      <c r="A75" s="38"/>
      <c r="B75" s="38"/>
      <c r="D75" s="38"/>
      <c r="E75" s="39"/>
      <c r="F75" s="40"/>
      <c r="G75" s="40"/>
      <c r="H75" s="54"/>
      <c r="I75" s="54"/>
    </row>
    <row r="76" spans="1:10" ht="15">
      <c r="A76" s="326"/>
      <c r="B76" s="326"/>
      <c r="C76" s="327"/>
      <c r="D76" s="327"/>
      <c r="E76" s="327"/>
      <c r="F76" s="327"/>
      <c r="G76" s="327"/>
      <c r="H76" s="327"/>
      <c r="I76" s="327"/>
      <c r="J76" s="327"/>
    </row>
    <row r="77" spans="1:9" ht="15">
      <c r="A77" s="38"/>
      <c r="B77" s="38"/>
      <c r="D77" s="38"/>
      <c r="E77" s="39"/>
      <c r="F77" s="40"/>
      <c r="G77" s="40"/>
      <c r="H77" s="54"/>
      <c r="I77" s="54"/>
    </row>
    <row r="78" spans="1:9" ht="15">
      <c r="A78" s="38"/>
      <c r="B78" s="38"/>
      <c r="D78" s="38"/>
      <c r="E78" s="39"/>
      <c r="F78" s="40"/>
      <c r="G78" s="40"/>
      <c r="H78" s="54"/>
      <c r="I78" s="54"/>
    </row>
    <row r="79" spans="1:9" ht="15">
      <c r="A79" s="38"/>
      <c r="B79" s="38"/>
      <c r="D79" s="38"/>
      <c r="E79" s="39"/>
      <c r="F79" s="40"/>
      <c r="G79" s="40"/>
      <c r="H79" s="54"/>
      <c r="I79" s="54"/>
    </row>
    <row r="80" spans="1:9" ht="15">
      <c r="A80" s="38"/>
      <c r="B80" s="38"/>
      <c r="D80" s="38"/>
      <c r="E80" s="39"/>
      <c r="F80" s="40"/>
      <c r="G80" s="40"/>
      <c r="H80" s="54"/>
      <c r="I80" s="54"/>
    </row>
    <row r="81" spans="1:9" ht="15">
      <c r="A81" s="38"/>
      <c r="B81" s="38"/>
      <c r="D81" s="38"/>
      <c r="E81" s="39"/>
      <c r="F81" s="40"/>
      <c r="G81" s="40"/>
      <c r="H81" s="54"/>
      <c r="I81" s="54"/>
    </row>
    <row r="82" spans="1:9" ht="15">
      <c r="A82" s="38"/>
      <c r="B82" s="38"/>
      <c r="D82" s="38"/>
      <c r="E82" s="39"/>
      <c r="F82" s="40"/>
      <c r="G82" s="40"/>
      <c r="H82" s="54"/>
      <c r="I82" s="54"/>
    </row>
    <row r="83" spans="1:9" ht="15">
      <c r="A83" s="38"/>
      <c r="B83" s="38"/>
      <c r="D83" s="38"/>
      <c r="E83" s="39"/>
      <c r="F83" s="40"/>
      <c r="G83" s="40"/>
      <c r="H83" s="54"/>
      <c r="I83" s="54"/>
    </row>
    <row r="84" spans="1:9" ht="15">
      <c r="A84" s="38"/>
      <c r="B84" s="38"/>
      <c r="D84" s="38"/>
      <c r="E84" s="39"/>
      <c r="F84" s="40"/>
      <c r="G84" s="40"/>
      <c r="H84" s="54"/>
      <c r="I84" s="54"/>
    </row>
    <row r="85" spans="1:9" ht="15">
      <c r="A85" s="38"/>
      <c r="B85" s="38"/>
      <c r="D85" s="38"/>
      <c r="E85" s="39"/>
      <c r="F85" s="40"/>
      <c r="G85" s="40"/>
      <c r="H85" s="54"/>
      <c r="I85" s="54"/>
    </row>
    <row r="86" spans="1:9" ht="15">
      <c r="A86" s="38"/>
      <c r="B86" s="38"/>
      <c r="D86" s="38"/>
      <c r="E86" s="39"/>
      <c r="F86" s="40"/>
      <c r="G86" s="40"/>
      <c r="H86" s="54"/>
      <c r="I86" s="54"/>
    </row>
    <row r="87" spans="1:9" ht="15">
      <c r="A87" s="38"/>
      <c r="B87" s="38"/>
      <c r="D87" s="38"/>
      <c r="E87" s="39"/>
      <c r="F87" s="40"/>
      <c r="G87" s="40"/>
      <c r="H87" s="54"/>
      <c r="I87" s="54"/>
    </row>
    <row r="88" spans="1:9" ht="15">
      <c r="A88" s="38"/>
      <c r="B88" s="38"/>
      <c r="D88" s="38"/>
      <c r="E88" s="39"/>
      <c r="F88" s="40"/>
      <c r="G88" s="40"/>
      <c r="H88" s="54"/>
      <c r="I88" s="54"/>
    </row>
    <row r="89" spans="1:9" ht="15">
      <c r="A89" s="38"/>
      <c r="B89" s="38"/>
      <c r="D89" s="38"/>
      <c r="E89" s="39"/>
      <c r="F89" s="40"/>
      <c r="G89" s="40"/>
      <c r="H89" s="54"/>
      <c r="I89" s="54"/>
    </row>
    <row r="90" spans="1:9" ht="15">
      <c r="A90" s="38"/>
      <c r="B90" s="38"/>
      <c r="D90" s="38"/>
      <c r="E90" s="39"/>
      <c r="F90" s="40"/>
      <c r="G90" s="40"/>
      <c r="H90" s="54"/>
      <c r="I90" s="54"/>
    </row>
    <row r="91" spans="1:9" ht="15">
      <c r="A91" s="38"/>
      <c r="B91" s="38"/>
      <c r="D91" s="38"/>
      <c r="E91" s="39"/>
      <c r="F91" s="40"/>
      <c r="G91" s="40"/>
      <c r="H91" s="54"/>
      <c r="I91" s="54"/>
    </row>
    <row r="92" spans="1:9" ht="15">
      <c r="A92" s="38"/>
      <c r="B92" s="38"/>
      <c r="D92" s="38"/>
      <c r="E92" s="39"/>
      <c r="F92" s="40"/>
      <c r="G92" s="40"/>
      <c r="H92" s="54"/>
      <c r="I92" s="54"/>
    </row>
    <row r="93" spans="1:9" ht="15">
      <c r="A93" s="38"/>
      <c r="B93" s="38"/>
      <c r="D93" s="38"/>
      <c r="E93" s="39"/>
      <c r="F93" s="40"/>
      <c r="G93" s="40"/>
      <c r="H93" s="54"/>
      <c r="I93" s="54"/>
    </row>
    <row r="94" spans="1:9" ht="15">
      <c r="A94" s="38"/>
      <c r="B94" s="38"/>
      <c r="D94" s="38"/>
      <c r="E94" s="39"/>
      <c r="F94" s="40"/>
      <c r="G94" s="40"/>
      <c r="H94" s="54"/>
      <c r="I94" s="54"/>
    </row>
    <row r="95" spans="1:9" ht="15">
      <c r="A95" s="38"/>
      <c r="B95" s="38"/>
      <c r="D95" s="38"/>
      <c r="E95" s="39"/>
      <c r="F95" s="40"/>
      <c r="G95" s="40"/>
      <c r="H95" s="54"/>
      <c r="I95" s="54"/>
    </row>
    <row r="96" spans="1:9" ht="15">
      <c r="A96" s="38"/>
      <c r="B96" s="38"/>
      <c r="D96" s="38"/>
      <c r="E96" s="39"/>
      <c r="F96" s="40"/>
      <c r="G96" s="40"/>
      <c r="H96" s="54"/>
      <c r="I96" s="54"/>
    </row>
    <row r="97" spans="1:9" ht="15">
      <c r="A97" s="38"/>
      <c r="B97" s="38"/>
      <c r="D97" s="38"/>
      <c r="E97" s="39"/>
      <c r="F97" s="40"/>
      <c r="G97" s="40"/>
      <c r="H97" s="54"/>
      <c r="I97" s="54"/>
    </row>
    <row r="98" spans="1:9" ht="15">
      <c r="A98" s="38"/>
      <c r="B98" s="38"/>
      <c r="D98" s="38"/>
      <c r="E98" s="39"/>
      <c r="F98" s="40"/>
      <c r="G98" s="40"/>
      <c r="H98" s="54"/>
      <c r="I98" s="54"/>
    </row>
    <row r="99" spans="1:9" ht="15">
      <c r="A99" s="38"/>
      <c r="B99" s="38"/>
      <c r="D99" s="38"/>
      <c r="E99" s="39"/>
      <c r="F99" s="40"/>
      <c r="G99" s="40"/>
      <c r="H99" s="54"/>
      <c r="I99" s="54"/>
    </row>
    <row r="100" spans="1:9" ht="15">
      <c r="A100" s="38"/>
      <c r="B100" s="38"/>
      <c r="D100" s="38"/>
      <c r="E100" s="39"/>
      <c r="F100" s="40"/>
      <c r="G100" s="40"/>
      <c r="H100" s="54"/>
      <c r="I100" s="54"/>
    </row>
    <row r="101" spans="1:9" ht="15">
      <c r="A101" s="38"/>
      <c r="B101" s="38"/>
      <c r="D101" s="38"/>
      <c r="E101" s="39"/>
      <c r="F101" s="40"/>
      <c r="G101" s="40"/>
      <c r="H101" s="54"/>
      <c r="I101" s="54"/>
    </row>
    <row r="102" spans="1:9" ht="15">
      <c r="A102" s="38"/>
      <c r="B102" s="38"/>
      <c r="D102" s="38"/>
      <c r="E102" s="39"/>
      <c r="F102" s="40"/>
      <c r="G102" s="40"/>
      <c r="H102" s="54"/>
      <c r="I102" s="54"/>
    </row>
    <row r="103" spans="1:9" ht="15">
      <c r="A103" s="38"/>
      <c r="B103" s="38"/>
      <c r="D103" s="38"/>
      <c r="E103" s="39"/>
      <c r="F103" s="40"/>
      <c r="G103" s="40"/>
      <c r="H103" s="54"/>
      <c r="I103" s="54"/>
    </row>
    <row r="104" spans="1:9" ht="15">
      <c r="A104" s="38"/>
      <c r="B104" s="38"/>
      <c r="D104" s="38"/>
      <c r="E104" s="39"/>
      <c r="F104" s="40"/>
      <c r="G104" s="40"/>
      <c r="H104" s="54"/>
      <c r="I104" s="54"/>
    </row>
    <row r="105" spans="1:9" ht="15">
      <c r="A105" s="38"/>
      <c r="B105" s="38"/>
      <c r="D105" s="38"/>
      <c r="E105" s="39"/>
      <c r="F105" s="40"/>
      <c r="G105" s="40"/>
      <c r="H105" s="54"/>
      <c r="I105" s="54"/>
    </row>
    <row r="106" spans="1:9" ht="15">
      <c r="A106" s="38"/>
      <c r="B106" s="38"/>
      <c r="D106" s="38"/>
      <c r="E106" s="39"/>
      <c r="F106" s="40"/>
      <c r="G106" s="40"/>
      <c r="H106" s="54"/>
      <c r="I106" s="54"/>
    </row>
    <row r="107" spans="1:9" ht="15">
      <c r="A107" s="38"/>
      <c r="B107" s="38"/>
      <c r="D107" s="38"/>
      <c r="E107" s="39"/>
      <c r="F107" s="40"/>
      <c r="G107" s="40"/>
      <c r="H107" s="54"/>
      <c r="I107" s="54"/>
    </row>
    <row r="108" spans="1:9" ht="15">
      <c r="A108" s="38"/>
      <c r="B108" s="38"/>
      <c r="D108" s="38"/>
      <c r="E108" s="39"/>
      <c r="F108" s="40"/>
      <c r="G108" s="40"/>
      <c r="H108" s="54"/>
      <c r="I108" s="54"/>
    </row>
    <row r="109" spans="1:9" ht="15">
      <c r="A109" s="38"/>
      <c r="B109" s="38"/>
      <c r="D109" s="38"/>
      <c r="E109" s="39"/>
      <c r="F109" s="40"/>
      <c r="G109" s="40"/>
      <c r="H109" s="54"/>
      <c r="I109" s="54"/>
    </row>
    <row r="110" spans="1:9" ht="15">
      <c r="A110" s="38"/>
      <c r="B110" s="38"/>
      <c r="D110" s="38"/>
      <c r="E110" s="39"/>
      <c r="F110" s="40"/>
      <c r="G110" s="40"/>
      <c r="H110" s="54"/>
      <c r="I110" s="54"/>
    </row>
    <row r="111" spans="1:9" ht="15">
      <c r="A111" s="38"/>
      <c r="B111" s="38"/>
      <c r="D111" s="38"/>
      <c r="E111" s="39"/>
      <c r="F111" s="40"/>
      <c r="G111" s="40"/>
      <c r="H111" s="54"/>
      <c r="I111" s="54"/>
    </row>
    <row r="112" spans="1:9" ht="15">
      <c r="A112" s="38"/>
      <c r="B112" s="38"/>
      <c r="D112" s="38"/>
      <c r="E112" s="39"/>
      <c r="F112" s="40"/>
      <c r="G112" s="40"/>
      <c r="H112" s="54"/>
      <c r="I112" s="54"/>
    </row>
    <row r="113" spans="1:9" ht="15">
      <c r="A113" s="38"/>
      <c r="B113" s="38"/>
      <c r="D113" s="38"/>
      <c r="E113" s="39"/>
      <c r="F113" s="40"/>
      <c r="G113" s="40"/>
      <c r="H113" s="54"/>
      <c r="I113" s="54"/>
    </row>
    <row r="114" spans="1:9" ht="15">
      <c r="A114" s="38"/>
      <c r="B114" s="38"/>
      <c r="D114" s="38"/>
      <c r="E114" s="39"/>
      <c r="F114" s="40"/>
      <c r="G114" s="40"/>
      <c r="H114" s="54"/>
      <c r="I114" s="54"/>
    </row>
    <row r="115" spans="1:9" ht="15">
      <c r="A115" s="38"/>
      <c r="B115" s="38"/>
      <c r="D115" s="38"/>
      <c r="E115" s="39"/>
      <c r="F115" s="40"/>
      <c r="G115" s="40"/>
      <c r="H115" s="54"/>
      <c r="I115" s="54"/>
    </row>
    <row r="116" spans="1:9" ht="15">
      <c r="A116" s="38"/>
      <c r="B116" s="38"/>
      <c r="D116" s="38"/>
      <c r="E116" s="39"/>
      <c r="F116" s="40"/>
      <c r="G116" s="40"/>
      <c r="H116" s="54"/>
      <c r="I116" s="54"/>
    </row>
    <row r="117" spans="1:9" ht="15">
      <c r="A117" s="38"/>
      <c r="B117" s="38"/>
      <c r="D117" s="38"/>
      <c r="E117" s="39"/>
      <c r="F117" s="40"/>
      <c r="G117" s="40"/>
      <c r="H117" s="54"/>
      <c r="I117" s="54"/>
    </row>
    <row r="118" spans="1:9" ht="15">
      <c r="A118" s="38"/>
      <c r="B118" s="38"/>
      <c r="D118" s="38"/>
      <c r="E118" s="39"/>
      <c r="F118" s="40"/>
      <c r="G118" s="40"/>
      <c r="H118" s="54"/>
      <c r="I118" s="54"/>
    </row>
    <row r="119" spans="1:9" ht="15">
      <c r="A119" s="38"/>
      <c r="B119" s="38"/>
      <c r="D119" s="38"/>
      <c r="E119" s="39"/>
      <c r="F119" s="40"/>
      <c r="G119" s="40"/>
      <c r="H119" s="54"/>
      <c r="I119" s="54"/>
    </row>
    <row r="120" spans="1:9" ht="15">
      <c r="A120" s="38"/>
      <c r="B120" s="38"/>
      <c r="D120" s="38"/>
      <c r="E120" s="39"/>
      <c r="F120" s="40"/>
      <c r="G120" s="40"/>
      <c r="H120" s="54"/>
      <c r="I120" s="54"/>
    </row>
    <row r="121" spans="1:9" ht="15">
      <c r="A121" s="38"/>
      <c r="B121" s="38"/>
      <c r="D121" s="38"/>
      <c r="E121" s="39"/>
      <c r="F121" s="40"/>
      <c r="G121" s="40"/>
      <c r="H121" s="54"/>
      <c r="I121" s="54"/>
    </row>
    <row r="122" spans="1:9" ht="15">
      <c r="A122" s="38"/>
      <c r="B122" s="38"/>
      <c r="D122" s="38"/>
      <c r="E122" s="39"/>
      <c r="F122" s="40"/>
      <c r="G122" s="40"/>
      <c r="H122" s="54"/>
      <c r="I122" s="54"/>
    </row>
    <row r="123" spans="1:9" ht="15">
      <c r="A123" s="38"/>
      <c r="B123" s="38"/>
      <c r="D123" s="38"/>
      <c r="E123" s="39"/>
      <c r="F123" s="40"/>
      <c r="G123" s="40"/>
      <c r="H123" s="54"/>
      <c r="I123" s="54"/>
    </row>
    <row r="124" spans="1:9" ht="15">
      <c r="A124" s="38"/>
      <c r="B124" s="38"/>
      <c r="D124" s="38"/>
      <c r="E124" s="39"/>
      <c r="F124" s="40"/>
      <c r="G124" s="40"/>
      <c r="H124" s="54"/>
      <c r="I124" s="54"/>
    </row>
    <row r="125" spans="1:9" ht="15">
      <c r="A125" s="38"/>
      <c r="B125" s="38"/>
      <c r="D125" s="38"/>
      <c r="E125" s="39"/>
      <c r="F125" s="40"/>
      <c r="G125" s="40"/>
      <c r="H125" s="54"/>
      <c r="I125" s="54"/>
    </row>
    <row r="126" spans="1:9" ht="15">
      <c r="A126" s="38"/>
      <c r="B126" s="38"/>
      <c r="D126" s="38"/>
      <c r="E126" s="39"/>
      <c r="F126" s="40"/>
      <c r="G126" s="40"/>
      <c r="H126" s="54"/>
      <c r="I126" s="54"/>
    </row>
    <row r="127" spans="1:9" ht="15">
      <c r="A127" s="38"/>
      <c r="B127" s="38"/>
      <c r="D127" s="38"/>
      <c r="E127" s="39"/>
      <c r="F127" s="40"/>
      <c r="G127" s="40"/>
      <c r="H127" s="54"/>
      <c r="I127" s="54"/>
    </row>
    <row r="128" spans="1:9" ht="15">
      <c r="A128" s="38"/>
      <c r="B128" s="38"/>
      <c r="D128" s="38"/>
      <c r="E128" s="39"/>
      <c r="F128" s="40"/>
      <c r="G128" s="40"/>
      <c r="H128" s="54"/>
      <c r="I128" s="54"/>
    </row>
    <row r="129" spans="1:9" ht="15">
      <c r="A129" s="38"/>
      <c r="B129" s="38"/>
      <c r="D129" s="38"/>
      <c r="E129" s="39"/>
      <c r="F129" s="40"/>
      <c r="G129" s="40"/>
      <c r="H129" s="54"/>
      <c r="I129" s="54"/>
    </row>
    <row r="130" spans="1:9" ht="15">
      <c r="A130" s="38"/>
      <c r="B130" s="38"/>
      <c r="D130" s="38"/>
      <c r="E130" s="39"/>
      <c r="F130" s="40"/>
      <c r="G130" s="40"/>
      <c r="H130" s="54"/>
      <c r="I130" s="54"/>
    </row>
    <row r="131" spans="1:9" ht="15">
      <c r="A131" s="38"/>
      <c r="B131" s="38"/>
      <c r="D131" s="38"/>
      <c r="E131" s="39"/>
      <c r="F131" s="40"/>
      <c r="G131" s="40"/>
      <c r="H131" s="54"/>
      <c r="I131" s="54"/>
    </row>
    <row r="132" spans="1:9" ht="15">
      <c r="A132" s="38"/>
      <c r="B132" s="38"/>
      <c r="D132" s="38"/>
      <c r="E132" s="39"/>
      <c r="F132" s="40"/>
      <c r="G132" s="40"/>
      <c r="H132" s="54"/>
      <c r="I132" s="54"/>
    </row>
    <row r="133" spans="1:9" ht="15">
      <c r="A133" s="38"/>
      <c r="B133" s="38"/>
      <c r="D133" s="38"/>
      <c r="E133" s="39"/>
      <c r="F133" s="40"/>
      <c r="G133" s="40"/>
      <c r="H133" s="54"/>
      <c r="I133" s="54"/>
    </row>
    <row r="134" spans="1:9" ht="15">
      <c r="A134" s="38"/>
      <c r="B134" s="38"/>
      <c r="D134" s="38"/>
      <c r="E134" s="39"/>
      <c r="F134" s="40"/>
      <c r="G134" s="40"/>
      <c r="H134" s="54"/>
      <c r="I134" s="54"/>
    </row>
    <row r="135" spans="1:9" ht="15">
      <c r="A135" s="38"/>
      <c r="B135" s="38"/>
      <c r="D135" s="38"/>
      <c r="E135" s="39"/>
      <c r="F135" s="40"/>
      <c r="G135" s="40"/>
      <c r="H135" s="54"/>
      <c r="I135" s="54"/>
    </row>
    <row r="136" spans="1:9" ht="15">
      <c r="A136" s="38"/>
      <c r="B136" s="38"/>
      <c r="D136" s="38"/>
      <c r="E136" s="39"/>
      <c r="F136" s="40"/>
      <c r="G136" s="40"/>
      <c r="H136" s="54"/>
      <c r="I136" s="54"/>
    </row>
    <row r="137" spans="1:9" ht="15">
      <c r="A137" s="38"/>
      <c r="B137" s="38"/>
      <c r="D137" s="38"/>
      <c r="E137" s="39"/>
      <c r="F137" s="40"/>
      <c r="G137" s="40"/>
      <c r="H137" s="54"/>
      <c r="I137" s="54"/>
    </row>
    <row r="138" spans="1:9" ht="15">
      <c r="A138" s="38"/>
      <c r="B138" s="38"/>
      <c r="D138" s="38"/>
      <c r="E138" s="39"/>
      <c r="F138" s="40"/>
      <c r="G138" s="40"/>
      <c r="H138" s="54"/>
      <c r="I138" s="54"/>
    </row>
    <row r="139" spans="1:9" ht="15">
      <c r="A139" s="38"/>
      <c r="B139" s="38"/>
      <c r="D139" s="38"/>
      <c r="E139" s="39"/>
      <c r="F139" s="40"/>
      <c r="G139" s="40"/>
      <c r="H139" s="54"/>
      <c r="I139" s="54"/>
    </row>
    <row r="140" spans="1:9" ht="15">
      <c r="A140" s="38"/>
      <c r="B140" s="38"/>
      <c r="D140" s="38"/>
      <c r="E140" s="39"/>
      <c r="F140" s="40"/>
      <c r="G140" s="40"/>
      <c r="H140" s="54"/>
      <c r="I140" s="54"/>
    </row>
    <row r="141" spans="1:9" ht="15">
      <c r="A141" s="38"/>
      <c r="B141" s="38"/>
      <c r="D141" s="38"/>
      <c r="E141" s="39"/>
      <c r="F141" s="40"/>
      <c r="G141" s="40"/>
      <c r="H141" s="54"/>
      <c r="I141" s="54"/>
    </row>
    <row r="142" spans="1:9" ht="15">
      <c r="A142" s="38"/>
      <c r="B142" s="38"/>
      <c r="D142" s="38"/>
      <c r="E142" s="39"/>
      <c r="F142" s="40"/>
      <c r="G142" s="40"/>
      <c r="H142" s="54"/>
      <c r="I142" s="54"/>
    </row>
    <row r="143" spans="1:9" ht="15">
      <c r="A143" s="38"/>
      <c r="B143" s="38"/>
      <c r="D143" s="38"/>
      <c r="E143" s="39"/>
      <c r="F143" s="40"/>
      <c r="G143" s="40"/>
      <c r="H143" s="54"/>
      <c r="I143" s="54"/>
    </row>
    <row r="144" spans="1:9" ht="15">
      <c r="A144" s="38"/>
      <c r="B144" s="38"/>
      <c r="D144" s="38"/>
      <c r="E144" s="39"/>
      <c r="F144" s="40"/>
      <c r="G144" s="40"/>
      <c r="H144" s="54"/>
      <c r="I144" s="54"/>
    </row>
    <row r="145" spans="1:9" ht="15">
      <c r="A145" s="38"/>
      <c r="B145" s="38"/>
      <c r="D145" s="38"/>
      <c r="E145" s="39"/>
      <c r="F145" s="40"/>
      <c r="G145" s="40"/>
      <c r="H145" s="54"/>
      <c r="I145" s="54"/>
    </row>
    <row r="146" spans="1:9" ht="15">
      <c r="A146" s="38"/>
      <c r="B146" s="38"/>
      <c r="D146" s="38"/>
      <c r="E146" s="39"/>
      <c r="F146" s="40"/>
      <c r="G146" s="40"/>
      <c r="H146" s="54"/>
      <c r="I146" s="54"/>
    </row>
    <row r="147" spans="1:9" ht="15">
      <c r="A147" s="38"/>
      <c r="B147" s="38"/>
      <c r="D147" s="38"/>
      <c r="E147" s="39"/>
      <c r="F147" s="40"/>
      <c r="G147" s="40"/>
      <c r="H147" s="54"/>
      <c r="I147" s="54"/>
    </row>
    <row r="148" spans="1:9" ht="15">
      <c r="A148" s="38"/>
      <c r="B148" s="38"/>
      <c r="D148" s="38"/>
      <c r="E148" s="39"/>
      <c r="F148" s="40"/>
      <c r="G148" s="40"/>
      <c r="H148" s="54"/>
      <c r="I148" s="54"/>
    </row>
    <row r="149" spans="1:9" ht="15">
      <c r="A149" s="38"/>
      <c r="B149" s="38"/>
      <c r="D149" s="38"/>
      <c r="E149" s="39"/>
      <c r="F149" s="40"/>
      <c r="G149" s="40"/>
      <c r="H149" s="54"/>
      <c r="I149" s="54"/>
    </row>
    <row r="150" spans="1:9" ht="15">
      <c r="A150" s="38"/>
      <c r="B150" s="38"/>
      <c r="D150" s="38"/>
      <c r="E150" s="39"/>
      <c r="F150" s="40"/>
      <c r="G150" s="40"/>
      <c r="H150" s="54"/>
      <c r="I150" s="54"/>
    </row>
    <row r="151" spans="1:9" ht="15">
      <c r="A151" s="38"/>
      <c r="B151" s="38"/>
      <c r="D151" s="38"/>
      <c r="E151" s="39"/>
      <c r="F151" s="40"/>
      <c r="G151" s="40"/>
      <c r="H151" s="54"/>
      <c r="I151" s="54"/>
    </row>
    <row r="152" spans="1:9" ht="15">
      <c r="A152" s="38"/>
      <c r="B152" s="38"/>
      <c r="D152" s="38"/>
      <c r="E152" s="39"/>
      <c r="F152" s="40"/>
      <c r="G152" s="40"/>
      <c r="H152" s="54"/>
      <c r="I152" s="54"/>
    </row>
    <row r="153" spans="1:9" ht="15">
      <c r="A153" s="38"/>
      <c r="B153" s="38"/>
      <c r="D153" s="38"/>
      <c r="E153" s="39"/>
      <c r="F153" s="40"/>
      <c r="G153" s="40"/>
      <c r="H153" s="54"/>
      <c r="I153" s="54"/>
    </row>
    <row r="154" spans="1:9" ht="15">
      <c r="A154" s="38"/>
      <c r="B154" s="38"/>
      <c r="D154" s="38"/>
      <c r="E154" s="39"/>
      <c r="F154" s="40"/>
      <c r="G154" s="40"/>
      <c r="H154" s="54"/>
      <c r="I154" s="54"/>
    </row>
    <row r="155" spans="1:9" ht="15">
      <c r="A155" s="38"/>
      <c r="B155" s="38"/>
      <c r="D155" s="38"/>
      <c r="E155" s="39"/>
      <c r="F155" s="40"/>
      <c r="G155" s="40"/>
      <c r="H155" s="54"/>
      <c r="I155" s="54"/>
    </row>
    <row r="156" spans="1:9" ht="15">
      <c r="A156" s="38"/>
      <c r="B156" s="38"/>
      <c r="D156" s="38"/>
      <c r="E156" s="39"/>
      <c r="F156" s="40"/>
      <c r="G156" s="40"/>
      <c r="H156" s="54"/>
      <c r="I156" s="54"/>
    </row>
    <row r="157" spans="1:9" ht="15">
      <c r="A157" s="38"/>
      <c r="B157" s="38"/>
      <c r="D157" s="38"/>
      <c r="E157" s="39"/>
      <c r="F157" s="40"/>
      <c r="G157" s="40"/>
      <c r="H157" s="54"/>
      <c r="I157" s="54"/>
    </row>
    <row r="158" spans="1:9" ht="15">
      <c r="A158" s="38"/>
      <c r="B158" s="38"/>
      <c r="D158" s="38"/>
      <c r="E158" s="39"/>
      <c r="F158" s="40"/>
      <c r="G158" s="40"/>
      <c r="H158" s="54"/>
      <c r="I158" s="54"/>
    </row>
    <row r="159" spans="1:9" ht="15">
      <c r="A159" s="38"/>
      <c r="B159" s="38"/>
      <c r="D159" s="38"/>
      <c r="E159" s="39"/>
      <c r="F159" s="40"/>
      <c r="G159" s="40"/>
      <c r="H159" s="54"/>
      <c r="I159" s="54"/>
    </row>
    <row r="160" spans="1:9" ht="15">
      <c r="A160" s="38"/>
      <c r="B160" s="38"/>
      <c r="D160" s="38"/>
      <c r="E160" s="39"/>
      <c r="F160" s="40"/>
      <c r="G160" s="40"/>
      <c r="H160" s="54"/>
      <c r="I160" s="54"/>
    </row>
    <row r="161" spans="1:9" ht="15">
      <c r="A161" s="38"/>
      <c r="B161" s="38"/>
      <c r="D161" s="38"/>
      <c r="E161" s="39"/>
      <c r="F161" s="40"/>
      <c r="G161" s="40"/>
      <c r="H161" s="54"/>
      <c r="I161" s="54"/>
    </row>
    <row r="162" spans="1:9" ht="15">
      <c r="A162" s="38"/>
      <c r="B162" s="38"/>
      <c r="D162" s="38"/>
      <c r="E162" s="39"/>
      <c r="F162" s="40"/>
      <c r="G162" s="40"/>
      <c r="H162" s="54"/>
      <c r="I162" s="54"/>
    </row>
    <row r="163" spans="1:9" ht="15">
      <c r="A163" s="38"/>
      <c r="B163" s="38"/>
      <c r="D163" s="38"/>
      <c r="E163" s="39"/>
      <c r="F163" s="40"/>
      <c r="G163" s="40"/>
      <c r="H163" s="54"/>
      <c r="I163" s="54"/>
    </row>
    <row r="164" spans="1:9" ht="15">
      <c r="A164" s="38"/>
      <c r="B164" s="38"/>
      <c r="D164" s="38"/>
      <c r="E164" s="39"/>
      <c r="F164" s="40"/>
      <c r="G164" s="40"/>
      <c r="H164" s="54"/>
      <c r="I164" s="54"/>
    </row>
    <row r="165" spans="1:9" ht="15">
      <c r="A165" s="38"/>
      <c r="B165" s="38"/>
      <c r="D165" s="38"/>
      <c r="E165" s="39"/>
      <c r="F165" s="40"/>
      <c r="G165" s="40"/>
      <c r="H165" s="54"/>
      <c r="I165" s="54"/>
    </row>
    <row r="166" spans="1:9" ht="15">
      <c r="A166" s="38"/>
      <c r="B166" s="38"/>
      <c r="D166" s="38"/>
      <c r="E166" s="39"/>
      <c r="F166" s="40"/>
      <c r="G166" s="40"/>
      <c r="H166" s="54"/>
      <c r="I166" s="54"/>
    </row>
    <row r="167" spans="1:9" ht="15">
      <c r="A167" s="38"/>
      <c r="B167" s="38"/>
      <c r="D167" s="38"/>
      <c r="E167" s="39"/>
      <c r="F167" s="40"/>
      <c r="G167" s="40"/>
      <c r="H167" s="54"/>
      <c r="I167" s="54"/>
    </row>
    <row r="168" spans="1:9" ht="15">
      <c r="A168" s="38"/>
      <c r="B168" s="38"/>
      <c r="D168" s="38"/>
      <c r="E168" s="39"/>
      <c r="F168" s="40"/>
      <c r="G168" s="40"/>
      <c r="H168" s="54"/>
      <c r="I168" s="54"/>
    </row>
    <row r="169" spans="1:9" ht="15">
      <c r="A169" s="38"/>
      <c r="B169" s="38"/>
      <c r="D169" s="38"/>
      <c r="E169" s="39"/>
      <c r="F169" s="40"/>
      <c r="G169" s="40"/>
      <c r="H169" s="54"/>
      <c r="I169" s="54"/>
    </row>
    <row r="170" spans="1:9" ht="15">
      <c r="A170" s="38"/>
      <c r="B170" s="38"/>
      <c r="D170" s="38"/>
      <c r="E170" s="39"/>
      <c r="F170" s="40"/>
      <c r="G170" s="40"/>
      <c r="H170" s="54"/>
      <c r="I170" s="54"/>
    </row>
    <row r="171" spans="1:9" ht="15">
      <c r="A171" s="38"/>
      <c r="B171" s="38"/>
      <c r="D171" s="38"/>
      <c r="E171" s="39"/>
      <c r="F171" s="40"/>
      <c r="G171" s="40"/>
      <c r="H171" s="54"/>
      <c r="I171" s="54"/>
    </row>
    <row r="172" spans="1:9" ht="15">
      <c r="A172" s="38"/>
      <c r="B172" s="38"/>
      <c r="D172" s="38"/>
      <c r="E172" s="39"/>
      <c r="F172" s="40"/>
      <c r="G172" s="40"/>
      <c r="H172" s="54"/>
      <c r="I172" s="54"/>
    </row>
    <row r="173" spans="1:9" ht="15">
      <c r="A173" s="38"/>
      <c r="B173" s="38"/>
      <c r="D173" s="38"/>
      <c r="E173" s="39"/>
      <c r="F173" s="40"/>
      <c r="G173" s="40"/>
      <c r="H173" s="54"/>
      <c r="I173" s="54"/>
    </row>
    <row r="174" spans="1:9" ht="15">
      <c r="A174" s="38"/>
      <c r="B174" s="38"/>
      <c r="D174" s="38"/>
      <c r="E174" s="39"/>
      <c r="F174" s="40"/>
      <c r="G174" s="40"/>
      <c r="H174" s="54"/>
      <c r="I174" s="54"/>
    </row>
    <row r="175" spans="1:9" ht="15">
      <c r="A175" s="38"/>
      <c r="B175" s="38"/>
      <c r="D175" s="38"/>
      <c r="E175" s="39"/>
      <c r="F175" s="40"/>
      <c r="G175" s="40"/>
      <c r="H175" s="54"/>
      <c r="I175" s="54"/>
    </row>
    <row r="176" spans="1:9" ht="15">
      <c r="A176" s="38"/>
      <c r="B176" s="38"/>
      <c r="D176" s="38"/>
      <c r="E176" s="39"/>
      <c r="F176" s="40"/>
      <c r="G176" s="40"/>
      <c r="H176" s="54"/>
      <c r="I176" s="54"/>
    </row>
    <row r="177" spans="1:9" ht="15">
      <c r="A177" s="38"/>
      <c r="B177" s="38"/>
      <c r="D177" s="38"/>
      <c r="E177" s="39"/>
      <c r="F177" s="40"/>
      <c r="G177" s="40"/>
      <c r="H177" s="54"/>
      <c r="I177" s="54"/>
    </row>
    <row r="178" spans="1:9" ht="15">
      <c r="A178" s="38"/>
      <c r="B178" s="38"/>
      <c r="D178" s="38"/>
      <c r="E178" s="39"/>
      <c r="F178" s="40"/>
      <c r="G178" s="40"/>
      <c r="H178" s="54"/>
      <c r="I178" s="54"/>
    </row>
    <row r="179" spans="1:9" ht="15">
      <c r="A179" s="38"/>
      <c r="B179" s="38"/>
      <c r="D179" s="38"/>
      <c r="E179" s="39"/>
      <c r="F179" s="40"/>
      <c r="G179" s="40"/>
      <c r="H179" s="54"/>
      <c r="I179" s="54"/>
    </row>
    <row r="180" spans="1:9" ht="15">
      <c r="A180" s="38"/>
      <c r="B180" s="38"/>
      <c r="D180" s="38"/>
      <c r="E180" s="39"/>
      <c r="F180" s="40"/>
      <c r="G180" s="40"/>
      <c r="H180" s="54"/>
      <c r="I180" s="54"/>
    </row>
    <row r="181" spans="1:9" ht="15">
      <c r="A181" s="38"/>
      <c r="B181" s="38"/>
      <c r="D181" s="38"/>
      <c r="E181" s="39"/>
      <c r="F181" s="40"/>
      <c r="G181" s="40"/>
      <c r="H181" s="54"/>
      <c r="I181" s="54"/>
    </row>
    <row r="182" spans="1:9" ht="15">
      <c r="A182" s="38"/>
      <c r="B182" s="38"/>
      <c r="D182" s="38"/>
      <c r="E182" s="39"/>
      <c r="F182" s="40"/>
      <c r="G182" s="40"/>
      <c r="H182" s="54"/>
      <c r="I182" s="54"/>
    </row>
    <row r="183" spans="1:9" ht="15">
      <c r="A183" s="38"/>
      <c r="B183" s="38"/>
      <c r="D183" s="38"/>
      <c r="E183" s="39"/>
      <c r="F183" s="40"/>
      <c r="G183" s="40"/>
      <c r="H183" s="54"/>
      <c r="I183" s="54"/>
    </row>
    <row r="184" spans="1:9" ht="15">
      <c r="A184" s="38"/>
      <c r="B184" s="38"/>
      <c r="D184" s="38"/>
      <c r="E184" s="39"/>
      <c r="F184" s="40"/>
      <c r="G184" s="40"/>
      <c r="H184" s="54"/>
      <c r="I184" s="54"/>
    </row>
    <row r="185" spans="1:9" ht="15">
      <c r="A185" s="38"/>
      <c r="B185" s="38"/>
      <c r="D185" s="38"/>
      <c r="E185" s="39"/>
      <c r="F185" s="40"/>
      <c r="G185" s="40"/>
      <c r="H185" s="54"/>
      <c r="I185" s="54"/>
    </row>
    <row r="186" spans="1:9" ht="15">
      <c r="A186" s="38"/>
      <c r="B186" s="38"/>
      <c r="D186" s="38"/>
      <c r="E186" s="39"/>
      <c r="F186" s="40"/>
      <c r="G186" s="40"/>
      <c r="H186" s="54"/>
      <c r="I186" s="54"/>
    </row>
    <row r="187" spans="1:9" ht="15">
      <c r="A187" s="38"/>
      <c r="B187" s="38"/>
      <c r="D187" s="38"/>
      <c r="E187" s="39"/>
      <c r="F187" s="40"/>
      <c r="G187" s="40"/>
      <c r="H187" s="54"/>
      <c r="I187" s="54"/>
    </row>
    <row r="188" spans="1:9" ht="15">
      <c r="A188" s="38"/>
      <c r="B188" s="38"/>
      <c r="D188" s="38"/>
      <c r="E188" s="39"/>
      <c r="F188" s="40"/>
      <c r="G188" s="40"/>
      <c r="H188" s="54"/>
      <c r="I188" s="54"/>
    </row>
    <row r="189" spans="1:9" ht="15">
      <c r="A189" s="38"/>
      <c r="B189" s="38"/>
      <c r="D189" s="38"/>
      <c r="E189" s="39"/>
      <c r="F189" s="40"/>
      <c r="G189" s="40"/>
      <c r="H189" s="54"/>
      <c r="I189" s="54"/>
    </row>
    <row r="190" spans="1:9" ht="15">
      <c r="A190" s="38"/>
      <c r="B190" s="38"/>
      <c r="D190" s="38"/>
      <c r="E190" s="39"/>
      <c r="F190" s="40"/>
      <c r="G190" s="40"/>
      <c r="H190" s="54"/>
      <c r="I190" s="54"/>
    </row>
    <row r="191" spans="1:9" ht="15">
      <c r="A191" s="38"/>
      <c r="B191" s="38"/>
      <c r="D191" s="38"/>
      <c r="E191" s="39"/>
      <c r="F191" s="40"/>
      <c r="G191" s="40"/>
      <c r="H191" s="54"/>
      <c r="I191" s="54"/>
    </row>
    <row r="192" spans="1:9" ht="15">
      <c r="A192" s="38"/>
      <c r="B192" s="38"/>
      <c r="D192" s="38"/>
      <c r="E192" s="39"/>
      <c r="F192" s="40"/>
      <c r="G192" s="40"/>
      <c r="H192" s="54"/>
      <c r="I192" s="54"/>
    </row>
    <row r="193" spans="1:9" ht="15">
      <c r="A193" s="38"/>
      <c r="B193" s="38"/>
      <c r="D193" s="38"/>
      <c r="E193" s="39"/>
      <c r="F193" s="40"/>
      <c r="G193" s="40"/>
      <c r="H193" s="54"/>
      <c r="I193" s="54"/>
    </row>
    <row r="194" spans="1:9" ht="15">
      <c r="A194" s="38"/>
      <c r="B194" s="38"/>
      <c r="D194" s="38"/>
      <c r="E194" s="39"/>
      <c r="F194" s="40"/>
      <c r="G194" s="40"/>
      <c r="H194" s="54"/>
      <c r="I194" s="54"/>
    </row>
    <row r="195" spans="1:9" ht="15">
      <c r="A195" s="38"/>
      <c r="B195" s="38"/>
      <c r="D195" s="38"/>
      <c r="E195" s="39"/>
      <c r="F195" s="40"/>
      <c r="G195" s="40"/>
      <c r="H195" s="54"/>
      <c r="I195" s="54"/>
    </row>
    <row r="196" spans="1:9" ht="15">
      <c r="A196" s="38"/>
      <c r="B196" s="38"/>
      <c r="D196" s="38"/>
      <c r="E196" s="39"/>
      <c r="F196" s="40"/>
      <c r="G196" s="40"/>
      <c r="H196" s="54"/>
      <c r="I196" s="54"/>
    </row>
    <row r="197" spans="1:9" ht="15">
      <c r="A197" s="38"/>
      <c r="B197" s="38"/>
      <c r="D197" s="38"/>
      <c r="E197" s="39"/>
      <c r="F197" s="40"/>
      <c r="G197" s="40"/>
      <c r="H197" s="54"/>
      <c r="I197" s="54"/>
    </row>
    <row r="198" spans="1:9" ht="15">
      <c r="A198" s="38"/>
      <c r="B198" s="38"/>
      <c r="D198" s="38"/>
      <c r="E198" s="39"/>
      <c r="F198" s="40"/>
      <c r="G198" s="40"/>
      <c r="H198" s="54"/>
      <c r="I198" s="54"/>
    </row>
    <row r="199" spans="1:9" ht="15">
      <c r="A199" s="38"/>
      <c r="B199" s="38"/>
      <c r="D199" s="38"/>
      <c r="E199" s="39"/>
      <c r="F199" s="40"/>
      <c r="G199" s="40"/>
      <c r="H199" s="54"/>
      <c r="I199" s="54"/>
    </row>
    <row r="200" spans="1:9" ht="15">
      <c r="A200" s="38"/>
      <c r="B200" s="38"/>
      <c r="D200" s="38"/>
      <c r="E200" s="39"/>
      <c r="F200" s="40"/>
      <c r="G200" s="40"/>
      <c r="H200" s="54"/>
      <c r="I200" s="54"/>
    </row>
    <row r="201" spans="1:9" ht="15">
      <c r="A201" s="38"/>
      <c r="B201" s="38"/>
      <c r="D201" s="38"/>
      <c r="E201" s="39"/>
      <c r="F201" s="40"/>
      <c r="G201" s="40"/>
      <c r="H201" s="54"/>
      <c r="I201" s="54"/>
    </row>
    <row r="202" spans="1:9" ht="15">
      <c r="A202" s="38"/>
      <c r="B202" s="38"/>
      <c r="D202" s="38"/>
      <c r="E202" s="39"/>
      <c r="F202" s="40"/>
      <c r="G202" s="40"/>
      <c r="H202" s="54"/>
      <c r="I202" s="54"/>
    </row>
    <row r="203" spans="1:9" ht="15">
      <c r="A203" s="38"/>
      <c r="B203" s="38"/>
      <c r="D203" s="38"/>
      <c r="E203" s="39"/>
      <c r="F203" s="40"/>
      <c r="G203" s="40"/>
      <c r="H203" s="54"/>
      <c r="I203" s="54"/>
    </row>
    <row r="204" spans="1:9" ht="15">
      <c r="A204" s="38"/>
      <c r="B204" s="38"/>
      <c r="D204" s="38"/>
      <c r="E204" s="39"/>
      <c r="F204" s="40"/>
      <c r="G204" s="40"/>
      <c r="H204" s="54"/>
      <c r="I204" s="54"/>
    </row>
    <row r="205" spans="1:9" ht="15">
      <c r="A205" s="38"/>
      <c r="B205" s="38"/>
      <c r="D205" s="38"/>
      <c r="E205" s="39"/>
      <c r="F205" s="40"/>
      <c r="G205" s="40"/>
      <c r="H205" s="54"/>
      <c r="I205" s="54"/>
    </row>
    <row r="206" spans="1:9" ht="15">
      <c r="A206" s="38"/>
      <c r="B206" s="38"/>
      <c r="D206" s="38"/>
      <c r="E206" s="39"/>
      <c r="F206" s="40"/>
      <c r="G206" s="40"/>
      <c r="H206" s="54"/>
      <c r="I206" s="54"/>
    </row>
    <row r="207" spans="1:9" ht="15">
      <c r="A207" s="38"/>
      <c r="B207" s="38"/>
      <c r="D207" s="38"/>
      <c r="E207" s="39"/>
      <c r="F207" s="40"/>
      <c r="G207" s="40"/>
      <c r="H207" s="54"/>
      <c r="I207" s="54"/>
    </row>
    <row r="208" spans="1:9" ht="15">
      <c r="A208" s="38"/>
      <c r="B208" s="38"/>
      <c r="D208" s="38"/>
      <c r="E208" s="39"/>
      <c r="F208" s="40"/>
      <c r="G208" s="40"/>
      <c r="H208" s="54"/>
      <c r="I208" s="54"/>
    </row>
    <row r="209" spans="1:9" ht="15">
      <c r="A209" s="38"/>
      <c r="B209" s="38"/>
      <c r="D209" s="38"/>
      <c r="E209" s="39"/>
      <c r="F209" s="40"/>
      <c r="G209" s="40"/>
      <c r="H209" s="54"/>
      <c r="I209" s="54"/>
    </row>
    <row r="210" spans="1:9" ht="15">
      <c r="A210" s="38"/>
      <c r="B210" s="38"/>
      <c r="D210" s="38"/>
      <c r="E210" s="39"/>
      <c r="F210" s="40"/>
      <c r="G210" s="40"/>
      <c r="H210" s="54"/>
      <c r="I210" s="54"/>
    </row>
    <row r="211" spans="1:9" ht="15">
      <c r="A211" s="38"/>
      <c r="B211" s="38"/>
      <c r="D211" s="38"/>
      <c r="E211" s="39"/>
      <c r="F211" s="40"/>
      <c r="G211" s="40"/>
      <c r="H211" s="54"/>
      <c r="I211" s="54"/>
    </row>
    <row r="212" spans="1:9" ht="15">
      <c r="A212" s="38"/>
      <c r="B212" s="38"/>
      <c r="D212" s="38"/>
      <c r="E212" s="39"/>
      <c r="F212" s="40"/>
      <c r="G212" s="40"/>
      <c r="H212" s="54"/>
      <c r="I212" s="54"/>
    </row>
    <row r="213" spans="1:9" ht="15">
      <c r="A213" s="38"/>
      <c r="B213" s="38"/>
      <c r="D213" s="38"/>
      <c r="E213" s="39"/>
      <c r="F213" s="40"/>
      <c r="G213" s="40"/>
      <c r="H213" s="54"/>
      <c r="I213" s="54"/>
    </row>
    <row r="214" spans="1:9" ht="15">
      <c r="A214" s="38"/>
      <c r="B214" s="38"/>
      <c r="D214" s="38"/>
      <c r="E214" s="39"/>
      <c r="F214" s="40"/>
      <c r="G214" s="40"/>
      <c r="H214" s="54"/>
      <c r="I214" s="54"/>
    </row>
    <row r="215" spans="1:9" ht="15">
      <c r="A215" s="38"/>
      <c r="B215" s="38"/>
      <c r="D215" s="38"/>
      <c r="E215" s="39"/>
      <c r="F215" s="40"/>
      <c r="G215" s="40"/>
      <c r="H215" s="54"/>
      <c r="I215" s="54"/>
    </row>
    <row r="216" spans="1:9" ht="15">
      <c r="A216" s="38"/>
      <c r="B216" s="38"/>
      <c r="D216" s="38"/>
      <c r="E216" s="39"/>
      <c r="F216" s="40"/>
      <c r="G216" s="40"/>
      <c r="H216" s="54"/>
      <c r="I216" s="54"/>
    </row>
    <row r="217" spans="1:9" ht="15">
      <c r="A217" s="38"/>
      <c r="B217" s="38"/>
      <c r="D217" s="38"/>
      <c r="E217" s="39"/>
      <c r="F217" s="40"/>
      <c r="G217" s="40"/>
      <c r="H217" s="54"/>
      <c r="I217" s="54"/>
    </row>
    <row r="218" spans="1:9" ht="15">
      <c r="A218" s="38"/>
      <c r="B218" s="38"/>
      <c r="D218" s="38"/>
      <c r="E218" s="39"/>
      <c r="F218" s="40"/>
      <c r="G218" s="40"/>
      <c r="H218" s="54"/>
      <c r="I218" s="54"/>
    </row>
    <row r="219" spans="1:9" ht="15">
      <c r="A219" s="38"/>
      <c r="B219" s="38"/>
      <c r="D219" s="38"/>
      <c r="E219" s="39"/>
      <c r="F219" s="40"/>
      <c r="G219" s="40"/>
      <c r="H219" s="54"/>
      <c r="I219" s="54"/>
    </row>
    <row r="220" spans="1:9" ht="15">
      <c r="A220" s="38"/>
      <c r="B220" s="38"/>
      <c r="D220" s="38"/>
      <c r="E220" s="39"/>
      <c r="F220" s="40"/>
      <c r="G220" s="40"/>
      <c r="H220" s="54"/>
      <c r="I220" s="54"/>
    </row>
    <row r="221" spans="1:9" ht="15">
      <c r="A221" s="38"/>
      <c r="B221" s="38"/>
      <c r="D221" s="38"/>
      <c r="E221" s="39"/>
      <c r="F221" s="40"/>
      <c r="G221" s="40"/>
      <c r="H221" s="54"/>
      <c r="I221" s="54"/>
    </row>
    <row r="222" spans="1:9" ht="15">
      <c r="A222" s="38"/>
      <c r="B222" s="38"/>
      <c r="D222" s="38"/>
      <c r="E222" s="39"/>
      <c r="F222" s="40"/>
      <c r="G222" s="40"/>
      <c r="H222" s="54"/>
      <c r="I222" s="54"/>
    </row>
    <row r="223" spans="1:9" ht="15">
      <c r="A223" s="38"/>
      <c r="B223" s="38"/>
      <c r="D223" s="38"/>
      <c r="E223" s="39"/>
      <c r="F223" s="40"/>
      <c r="G223" s="40"/>
      <c r="H223" s="54"/>
      <c r="I223" s="54"/>
    </row>
    <row r="224" spans="1:9" ht="15">
      <c r="A224" s="38"/>
      <c r="B224" s="38"/>
      <c r="D224" s="38"/>
      <c r="E224" s="39"/>
      <c r="F224" s="40"/>
      <c r="G224" s="40"/>
      <c r="H224" s="54"/>
      <c r="I224" s="54"/>
    </row>
    <row r="225" spans="1:9" ht="15">
      <c r="A225" s="38"/>
      <c r="B225" s="38"/>
      <c r="D225" s="38"/>
      <c r="E225" s="39"/>
      <c r="F225" s="40"/>
      <c r="G225" s="40"/>
      <c r="H225" s="54"/>
      <c r="I225" s="54"/>
    </row>
    <row r="226" spans="1:9" ht="15">
      <c r="A226" s="38"/>
      <c r="B226" s="38"/>
      <c r="D226" s="38"/>
      <c r="E226" s="39"/>
      <c r="F226" s="40"/>
      <c r="G226" s="40"/>
      <c r="H226" s="54"/>
      <c r="I226" s="54"/>
    </row>
    <row r="227" spans="1:9" ht="15">
      <c r="A227" s="38"/>
      <c r="B227" s="38"/>
      <c r="D227" s="38"/>
      <c r="E227" s="39"/>
      <c r="F227" s="40"/>
      <c r="G227" s="40"/>
      <c r="H227" s="54"/>
      <c r="I227" s="54"/>
    </row>
    <row r="228" spans="1:9" ht="15">
      <c r="A228" s="38"/>
      <c r="B228" s="38"/>
      <c r="D228" s="38"/>
      <c r="E228" s="39"/>
      <c r="F228" s="40"/>
      <c r="G228" s="40"/>
      <c r="H228" s="54"/>
      <c r="I228" s="54"/>
    </row>
    <row r="229" spans="1:9" ht="15">
      <c r="A229" s="38"/>
      <c r="B229" s="38"/>
      <c r="D229" s="38"/>
      <c r="E229" s="39"/>
      <c r="F229" s="40"/>
      <c r="G229" s="40"/>
      <c r="H229" s="54"/>
      <c r="I229" s="54"/>
    </row>
    <row r="230" spans="1:9" ht="15">
      <c r="A230" s="38"/>
      <c r="B230" s="38"/>
      <c r="D230" s="38"/>
      <c r="E230" s="39"/>
      <c r="F230" s="40"/>
      <c r="G230" s="40"/>
      <c r="H230" s="54"/>
      <c r="I230" s="54"/>
    </row>
    <row r="231" spans="1:9" ht="15">
      <c r="A231" s="38"/>
      <c r="B231" s="38"/>
      <c r="D231" s="38"/>
      <c r="E231" s="39"/>
      <c r="F231" s="40"/>
      <c r="G231" s="40"/>
      <c r="H231" s="54"/>
      <c r="I231" s="54"/>
    </row>
    <row r="232" spans="1:9" ht="15">
      <c r="A232" s="38"/>
      <c r="B232" s="38"/>
      <c r="D232" s="38"/>
      <c r="E232" s="39"/>
      <c r="F232" s="40"/>
      <c r="G232" s="40"/>
      <c r="H232" s="54"/>
      <c r="I232" s="54"/>
    </row>
    <row r="233" spans="1:9" ht="15">
      <c r="A233" s="38"/>
      <c r="B233" s="38"/>
      <c r="D233" s="38"/>
      <c r="E233" s="39"/>
      <c r="F233" s="40"/>
      <c r="G233" s="40"/>
      <c r="H233" s="54"/>
      <c r="I233" s="54"/>
    </row>
    <row r="234" spans="1:9" ht="15">
      <c r="A234" s="38"/>
      <c r="B234" s="38"/>
      <c r="D234" s="38"/>
      <c r="E234" s="39"/>
      <c r="F234" s="40"/>
      <c r="G234" s="40"/>
      <c r="H234" s="54"/>
      <c r="I234" s="54"/>
    </row>
    <row r="235" spans="1:9" ht="15">
      <c r="A235" s="38"/>
      <c r="B235" s="38"/>
      <c r="D235" s="38"/>
      <c r="E235" s="39"/>
      <c r="F235" s="40"/>
      <c r="G235" s="40"/>
      <c r="H235" s="54"/>
      <c r="I235" s="54"/>
    </row>
    <row r="236" spans="1:9" ht="15">
      <c r="A236" s="38"/>
      <c r="B236" s="38"/>
      <c r="D236" s="38"/>
      <c r="E236" s="39"/>
      <c r="F236" s="40"/>
      <c r="G236" s="40"/>
      <c r="H236" s="54"/>
      <c r="I236" s="54"/>
    </row>
    <row r="237" spans="1:9" ht="15">
      <c r="A237" s="38"/>
      <c r="B237" s="38"/>
      <c r="D237" s="38"/>
      <c r="E237" s="39"/>
      <c r="F237" s="40"/>
      <c r="G237" s="40"/>
      <c r="H237" s="54"/>
      <c r="I237" s="54"/>
    </row>
    <row r="238" spans="1:9" ht="15">
      <c r="A238" s="38"/>
      <c r="B238" s="38"/>
      <c r="D238" s="38"/>
      <c r="E238" s="39"/>
      <c r="F238" s="40"/>
      <c r="G238" s="40"/>
      <c r="H238" s="54"/>
      <c r="I238" s="54"/>
    </row>
    <row r="239" spans="1:9" ht="15">
      <c r="A239" s="38"/>
      <c r="B239" s="38"/>
      <c r="D239" s="38"/>
      <c r="E239" s="39"/>
      <c r="F239" s="40"/>
      <c r="G239" s="40"/>
      <c r="H239" s="54"/>
      <c r="I239" s="54"/>
    </row>
    <row r="240" spans="1:9" ht="15">
      <c r="A240" s="38"/>
      <c r="B240" s="38"/>
      <c r="D240" s="38"/>
      <c r="E240" s="39"/>
      <c r="F240" s="40"/>
      <c r="G240" s="40"/>
      <c r="H240" s="54"/>
      <c r="I240" s="54"/>
    </row>
    <row r="241" spans="1:9" ht="15">
      <c r="A241" s="38"/>
      <c r="B241" s="38"/>
      <c r="D241" s="38"/>
      <c r="E241" s="39"/>
      <c r="F241" s="40"/>
      <c r="G241" s="40"/>
      <c r="H241" s="54"/>
      <c r="I241" s="54"/>
    </row>
    <row r="242" spans="1:9" ht="15">
      <c r="A242" s="38"/>
      <c r="B242" s="38"/>
      <c r="D242" s="38"/>
      <c r="E242" s="39"/>
      <c r="F242" s="40"/>
      <c r="G242" s="40"/>
      <c r="H242" s="54"/>
      <c r="I242" s="54"/>
    </row>
    <row r="243" spans="1:9" ht="15">
      <c r="A243" s="38"/>
      <c r="B243" s="38"/>
      <c r="D243" s="38"/>
      <c r="E243" s="39"/>
      <c r="F243" s="40"/>
      <c r="G243" s="40"/>
      <c r="H243" s="54"/>
      <c r="I243" s="54"/>
    </row>
    <row r="244" spans="1:9" ht="15">
      <c r="A244" s="38"/>
      <c r="B244" s="38"/>
      <c r="D244" s="38"/>
      <c r="E244" s="39"/>
      <c r="F244" s="40"/>
      <c r="G244" s="40"/>
      <c r="H244" s="54"/>
      <c r="I244" s="54"/>
    </row>
    <row r="245" spans="1:9" ht="15">
      <c r="A245" s="38"/>
      <c r="B245" s="38"/>
      <c r="D245" s="38"/>
      <c r="E245" s="39"/>
      <c r="F245" s="40"/>
      <c r="G245" s="40"/>
      <c r="H245" s="54"/>
      <c r="I245" s="54"/>
    </row>
    <row r="246" spans="1:9" ht="15">
      <c r="A246" s="38"/>
      <c r="B246" s="38"/>
      <c r="D246" s="38"/>
      <c r="E246" s="39"/>
      <c r="F246" s="40"/>
      <c r="G246" s="40"/>
      <c r="H246" s="54"/>
      <c r="I246" s="54"/>
    </row>
    <row r="247" spans="1:9" ht="15">
      <c r="A247" s="38"/>
      <c r="B247" s="38"/>
      <c r="D247" s="38"/>
      <c r="E247" s="39"/>
      <c r="F247" s="40"/>
      <c r="G247" s="40"/>
      <c r="H247" s="54"/>
      <c r="I247" s="54"/>
    </row>
    <row r="248" spans="1:9" ht="15">
      <c r="A248" s="38"/>
      <c r="B248" s="38"/>
      <c r="D248" s="38"/>
      <c r="E248" s="39"/>
      <c r="F248" s="40"/>
      <c r="G248" s="40"/>
      <c r="H248" s="54"/>
      <c r="I248" s="54"/>
    </row>
    <row r="249" spans="1:9" ht="15">
      <c r="A249" s="38"/>
      <c r="B249" s="38"/>
      <c r="D249" s="38"/>
      <c r="E249" s="39"/>
      <c r="F249" s="40"/>
      <c r="G249" s="40"/>
      <c r="H249" s="54"/>
      <c r="I249" s="54"/>
    </row>
    <row r="250" spans="1:9" ht="15">
      <c r="A250" s="38"/>
      <c r="B250" s="38"/>
      <c r="D250" s="38"/>
      <c r="E250" s="39"/>
      <c r="F250" s="40"/>
      <c r="G250" s="40"/>
      <c r="H250" s="54"/>
      <c r="I250" s="54"/>
    </row>
    <row r="251" spans="1:9" ht="15">
      <c r="A251" s="38"/>
      <c r="B251" s="38"/>
      <c r="D251" s="38"/>
      <c r="E251" s="39"/>
      <c r="F251" s="40"/>
      <c r="G251" s="40"/>
      <c r="H251" s="54"/>
      <c r="I251" s="54"/>
    </row>
    <row r="252" spans="1:9" ht="15">
      <c r="A252" s="38"/>
      <c r="B252" s="38"/>
      <c r="D252" s="38"/>
      <c r="E252" s="39"/>
      <c r="F252" s="40"/>
      <c r="G252" s="40"/>
      <c r="H252" s="54"/>
      <c r="I252" s="54"/>
    </row>
    <row r="253" spans="1:9" ht="15">
      <c r="A253" s="38"/>
      <c r="B253" s="38"/>
      <c r="D253" s="38"/>
      <c r="E253" s="39"/>
      <c r="F253" s="40"/>
      <c r="G253" s="40"/>
      <c r="H253" s="54"/>
      <c r="I253" s="54"/>
    </row>
    <row r="254" spans="1:9" ht="15">
      <c r="A254" s="38"/>
      <c r="B254" s="38"/>
      <c r="D254" s="38"/>
      <c r="E254" s="39"/>
      <c r="F254" s="40"/>
      <c r="G254" s="40"/>
      <c r="H254" s="54"/>
      <c r="I254" s="54"/>
    </row>
    <row r="255" spans="1:9" ht="15">
      <c r="A255" s="38"/>
      <c r="B255" s="38"/>
      <c r="D255" s="38"/>
      <c r="E255" s="39"/>
      <c r="F255" s="40"/>
      <c r="G255" s="40"/>
      <c r="H255" s="54"/>
      <c r="I255" s="54"/>
    </row>
    <row r="256" spans="1:9" ht="15">
      <c r="A256" s="38"/>
      <c r="B256" s="38"/>
      <c r="D256" s="38"/>
      <c r="E256" s="39"/>
      <c r="F256" s="40"/>
      <c r="G256" s="40"/>
      <c r="H256" s="54"/>
      <c r="I256" s="54"/>
    </row>
    <row r="257" spans="1:9" ht="15">
      <c r="A257" s="38"/>
      <c r="B257" s="38"/>
      <c r="D257" s="38"/>
      <c r="E257" s="39"/>
      <c r="F257" s="40"/>
      <c r="G257" s="40"/>
      <c r="H257" s="54"/>
      <c r="I257" s="54"/>
    </row>
    <row r="258" spans="1:9" ht="15">
      <c r="A258" s="38"/>
      <c r="B258" s="38"/>
      <c r="D258" s="38"/>
      <c r="E258" s="39"/>
      <c r="F258" s="40"/>
      <c r="G258" s="40"/>
      <c r="H258" s="54"/>
      <c r="I258" s="54"/>
    </row>
    <row r="259" spans="1:9" ht="15">
      <c r="A259" s="38"/>
      <c r="B259" s="38"/>
      <c r="D259" s="38"/>
      <c r="E259" s="39"/>
      <c r="F259" s="40"/>
      <c r="G259" s="40"/>
      <c r="H259" s="54"/>
      <c r="I259" s="54"/>
    </row>
    <row r="260" spans="1:9" ht="15">
      <c r="A260" s="38"/>
      <c r="B260" s="38"/>
      <c r="D260" s="38"/>
      <c r="E260" s="39"/>
      <c r="F260" s="40"/>
      <c r="G260" s="40"/>
      <c r="H260" s="54"/>
      <c r="I260" s="54"/>
    </row>
    <row r="261" spans="1:9" ht="15">
      <c r="A261" s="38"/>
      <c r="B261" s="38"/>
      <c r="D261" s="38"/>
      <c r="E261" s="39"/>
      <c r="F261" s="40"/>
      <c r="G261" s="40"/>
      <c r="H261" s="54"/>
      <c r="I261" s="54"/>
    </row>
    <row r="262" spans="1:9" ht="15">
      <c r="A262" s="38"/>
      <c r="B262" s="38"/>
      <c r="D262" s="38"/>
      <c r="E262" s="39"/>
      <c r="F262" s="40"/>
      <c r="G262" s="40"/>
      <c r="H262" s="54"/>
      <c r="I262" s="54"/>
    </row>
    <row r="263" spans="1:9" ht="15">
      <c r="A263" s="38"/>
      <c r="B263" s="38"/>
      <c r="D263" s="38"/>
      <c r="E263" s="39"/>
      <c r="F263" s="40"/>
      <c r="G263" s="40"/>
      <c r="H263" s="54"/>
      <c r="I263" s="54"/>
    </row>
    <row r="264" spans="1:9" ht="15">
      <c r="A264" s="38"/>
      <c r="B264" s="38"/>
      <c r="D264" s="38"/>
      <c r="E264" s="39"/>
      <c r="F264" s="40"/>
      <c r="G264" s="40"/>
      <c r="H264" s="54"/>
      <c r="I264" s="54"/>
    </row>
    <row r="265" spans="1:9" ht="15">
      <c r="A265" s="38"/>
      <c r="B265" s="38"/>
      <c r="D265" s="38"/>
      <c r="E265" s="39"/>
      <c r="F265" s="40"/>
      <c r="G265" s="40"/>
      <c r="H265" s="54"/>
      <c r="I265" s="54"/>
    </row>
    <row r="266" spans="1:9" ht="15">
      <c r="A266" s="38"/>
      <c r="B266" s="38"/>
      <c r="D266" s="38"/>
      <c r="E266" s="39"/>
      <c r="F266" s="40"/>
      <c r="G266" s="40"/>
      <c r="H266" s="54"/>
      <c r="I266" s="54"/>
    </row>
    <row r="267" spans="1:9" ht="15">
      <c r="A267" s="38"/>
      <c r="B267" s="38"/>
      <c r="D267" s="38"/>
      <c r="E267" s="39"/>
      <c r="F267" s="40"/>
      <c r="G267" s="40"/>
      <c r="H267" s="54"/>
      <c r="I267" s="54"/>
    </row>
    <row r="268" spans="1:9" ht="15">
      <c r="A268" s="38"/>
      <c r="B268" s="38"/>
      <c r="D268" s="38"/>
      <c r="E268" s="39"/>
      <c r="F268" s="40"/>
      <c r="G268" s="40"/>
      <c r="H268" s="54"/>
      <c r="I268" s="54"/>
    </row>
    <row r="269" spans="1:9" ht="15">
      <c r="A269" s="38"/>
      <c r="B269" s="38"/>
      <c r="D269" s="38"/>
      <c r="E269" s="39"/>
      <c r="F269" s="40"/>
      <c r="G269" s="40"/>
      <c r="H269" s="54"/>
      <c r="I269" s="54"/>
    </row>
    <row r="270" spans="1:9" ht="15">
      <c r="A270" s="38"/>
      <c r="B270" s="38"/>
      <c r="D270" s="38"/>
      <c r="E270" s="39"/>
      <c r="F270" s="40"/>
      <c r="G270" s="40"/>
      <c r="H270" s="54"/>
      <c r="I270" s="54"/>
    </row>
    <row r="271" spans="1:9" ht="15">
      <c r="A271" s="38"/>
      <c r="B271" s="38"/>
      <c r="D271" s="38"/>
      <c r="E271" s="39"/>
      <c r="F271" s="40"/>
      <c r="G271" s="40"/>
      <c r="H271" s="54"/>
      <c r="I271" s="54"/>
    </row>
    <row r="272" spans="1:9" ht="15">
      <c r="A272" s="38"/>
      <c r="B272" s="38"/>
      <c r="D272" s="38"/>
      <c r="E272" s="39"/>
      <c r="F272" s="40"/>
      <c r="G272" s="40"/>
      <c r="H272" s="54"/>
      <c r="I272" s="54"/>
    </row>
    <row r="273" spans="1:9" ht="15">
      <c r="A273" s="38"/>
      <c r="B273" s="38"/>
      <c r="D273" s="38"/>
      <c r="E273" s="39"/>
      <c r="F273" s="40"/>
      <c r="G273" s="40"/>
      <c r="H273" s="54"/>
      <c r="I273" s="54"/>
    </row>
    <row r="274" spans="1:9" ht="15">
      <c r="A274" s="38"/>
      <c r="B274" s="38"/>
      <c r="D274" s="38"/>
      <c r="E274" s="39"/>
      <c r="F274" s="40"/>
      <c r="G274" s="40"/>
      <c r="H274" s="54"/>
      <c r="I274" s="54"/>
    </row>
    <row r="275" spans="1:9" ht="15">
      <c r="A275" s="38"/>
      <c r="B275" s="38"/>
      <c r="D275" s="38"/>
      <c r="E275" s="39"/>
      <c r="F275" s="40"/>
      <c r="G275" s="40"/>
      <c r="H275" s="54"/>
      <c r="I275" s="54"/>
    </row>
    <row r="276" spans="1:9" ht="15">
      <c r="A276" s="38"/>
      <c r="B276" s="38"/>
      <c r="D276" s="38"/>
      <c r="E276" s="39"/>
      <c r="F276" s="40"/>
      <c r="G276" s="40"/>
      <c r="H276" s="54"/>
      <c r="I276" s="54"/>
    </row>
    <row r="277" spans="1:9" ht="15">
      <c r="A277" s="38"/>
      <c r="B277" s="38"/>
      <c r="D277" s="38"/>
      <c r="E277" s="39"/>
      <c r="F277" s="40"/>
      <c r="G277" s="40"/>
      <c r="H277" s="54"/>
      <c r="I277" s="54"/>
    </row>
    <row r="278" spans="1:9" ht="15">
      <c r="A278" s="38"/>
      <c r="B278" s="38"/>
      <c r="D278" s="38"/>
      <c r="E278" s="39"/>
      <c r="F278" s="40"/>
      <c r="G278" s="40"/>
      <c r="H278" s="54"/>
      <c r="I278" s="54"/>
    </row>
    <row r="279" spans="1:9" ht="15">
      <c r="A279" s="38"/>
      <c r="B279" s="38"/>
      <c r="D279" s="38"/>
      <c r="E279" s="39"/>
      <c r="F279" s="40"/>
      <c r="G279" s="40"/>
      <c r="H279" s="54"/>
      <c r="I279" s="54"/>
    </row>
    <row r="280" spans="1:9" ht="15">
      <c r="A280" s="38"/>
      <c r="B280" s="38"/>
      <c r="D280" s="38"/>
      <c r="E280" s="39"/>
      <c r="F280" s="40"/>
      <c r="G280" s="40"/>
      <c r="H280" s="54"/>
      <c r="I280" s="54"/>
    </row>
    <row r="281" spans="1:9" ht="15">
      <c r="A281" s="38"/>
      <c r="B281" s="38"/>
      <c r="D281" s="38"/>
      <c r="E281" s="39"/>
      <c r="F281" s="40"/>
      <c r="G281" s="40"/>
      <c r="H281" s="54"/>
      <c r="I281" s="54"/>
    </row>
    <row r="282" spans="1:9" ht="15">
      <c r="A282" s="38"/>
      <c r="B282" s="38"/>
      <c r="D282" s="38"/>
      <c r="E282" s="39"/>
      <c r="F282" s="40"/>
      <c r="G282" s="40"/>
      <c r="H282" s="54"/>
      <c r="I282" s="54"/>
    </row>
    <row r="283" spans="1:9" ht="15">
      <c r="A283" s="38"/>
      <c r="B283" s="38"/>
      <c r="D283" s="38"/>
      <c r="E283" s="39"/>
      <c r="F283" s="40"/>
      <c r="G283" s="40"/>
      <c r="H283" s="54"/>
      <c r="I283" s="54"/>
    </row>
    <row r="284" spans="1:9" ht="15">
      <c r="A284" s="38"/>
      <c r="B284" s="38"/>
      <c r="D284" s="38"/>
      <c r="E284" s="39"/>
      <c r="F284" s="40"/>
      <c r="G284" s="40"/>
      <c r="H284" s="54"/>
      <c r="I284" s="54"/>
    </row>
    <row r="285" spans="1:9" ht="15">
      <c r="A285" s="38"/>
      <c r="B285" s="38"/>
      <c r="D285" s="38"/>
      <c r="E285" s="39"/>
      <c r="F285" s="40"/>
      <c r="G285" s="40"/>
      <c r="H285" s="54"/>
      <c r="I285" s="54"/>
    </row>
    <row r="286" spans="1:9" ht="15">
      <c r="A286" s="38"/>
      <c r="B286" s="38"/>
      <c r="D286" s="38"/>
      <c r="E286" s="39"/>
      <c r="F286" s="40"/>
      <c r="G286" s="40"/>
      <c r="H286" s="54"/>
      <c r="I286" s="54"/>
    </row>
    <row r="287" spans="1:9" ht="15">
      <c r="A287" s="38"/>
      <c r="B287" s="38"/>
      <c r="D287" s="38"/>
      <c r="E287" s="39"/>
      <c r="F287" s="40"/>
      <c r="G287" s="40"/>
      <c r="H287" s="54"/>
      <c r="I287" s="54"/>
    </row>
    <row r="288" spans="1:9" ht="15">
      <c r="A288" s="38"/>
      <c r="B288" s="38"/>
      <c r="D288" s="38"/>
      <c r="E288" s="39"/>
      <c r="F288" s="40"/>
      <c r="G288" s="40"/>
      <c r="H288" s="54"/>
      <c r="I288" s="54"/>
    </row>
    <row r="289" spans="1:9" ht="15">
      <c r="A289" s="38"/>
      <c r="B289" s="38"/>
      <c r="D289" s="38"/>
      <c r="E289" s="39"/>
      <c r="F289" s="40"/>
      <c r="G289" s="40"/>
      <c r="H289" s="54"/>
      <c r="I289" s="54"/>
    </row>
    <row r="290" spans="1:9" ht="15">
      <c r="A290" s="38"/>
      <c r="B290" s="38"/>
      <c r="D290" s="38"/>
      <c r="E290" s="39"/>
      <c r="F290" s="40"/>
      <c r="G290" s="40"/>
      <c r="H290" s="54"/>
      <c r="I290" s="54"/>
    </row>
    <row r="291" spans="1:9" ht="15">
      <c r="A291" s="38"/>
      <c r="B291" s="38"/>
      <c r="D291" s="38"/>
      <c r="E291" s="39"/>
      <c r="F291" s="40"/>
      <c r="G291" s="40"/>
      <c r="H291" s="54"/>
      <c r="I291" s="54"/>
    </row>
    <row r="292" spans="1:9" ht="15">
      <c r="A292" s="38"/>
      <c r="B292" s="38"/>
      <c r="D292" s="38"/>
      <c r="E292" s="39"/>
      <c r="F292" s="40"/>
      <c r="G292" s="40"/>
      <c r="H292" s="54"/>
      <c r="I292" s="54"/>
    </row>
    <row r="293" spans="1:9" ht="15">
      <c r="A293" s="38"/>
      <c r="B293" s="38"/>
      <c r="D293" s="38"/>
      <c r="E293" s="39"/>
      <c r="F293" s="40"/>
      <c r="G293" s="40"/>
      <c r="H293" s="54"/>
      <c r="I293" s="54"/>
    </row>
    <row r="294" spans="1:9" ht="15">
      <c r="A294" s="38"/>
      <c r="B294" s="38"/>
      <c r="D294" s="38"/>
      <c r="E294" s="39"/>
      <c r="F294" s="40"/>
      <c r="G294" s="40"/>
      <c r="H294" s="54"/>
      <c r="I294" s="54"/>
    </row>
    <row r="295" spans="1:9" ht="15">
      <c r="A295" s="38"/>
      <c r="B295" s="38"/>
      <c r="D295" s="38"/>
      <c r="E295" s="39"/>
      <c r="F295" s="40"/>
      <c r="G295" s="40"/>
      <c r="H295" s="54"/>
      <c r="I295" s="54"/>
    </row>
    <row r="296" spans="1:9" ht="15">
      <c r="A296" s="38"/>
      <c r="B296" s="38"/>
      <c r="D296" s="38"/>
      <c r="E296" s="39"/>
      <c r="F296" s="40"/>
      <c r="G296" s="40"/>
      <c r="H296" s="54"/>
      <c r="I296" s="54"/>
    </row>
    <row r="297" spans="1:9" ht="15">
      <c r="A297" s="38"/>
      <c r="B297" s="38"/>
      <c r="D297" s="38"/>
      <c r="E297" s="39"/>
      <c r="F297" s="40"/>
      <c r="G297" s="40"/>
      <c r="H297" s="54"/>
      <c r="I297" s="54"/>
    </row>
    <row r="298" spans="1:9" ht="15">
      <c r="A298" s="38"/>
      <c r="B298" s="38"/>
      <c r="D298" s="38"/>
      <c r="E298" s="39"/>
      <c r="F298" s="40"/>
      <c r="G298" s="40"/>
      <c r="H298" s="54"/>
      <c r="I298" s="54"/>
    </row>
    <row r="299" spans="1:9" ht="15">
      <c r="A299" s="38"/>
      <c r="B299" s="38"/>
      <c r="D299" s="38"/>
      <c r="E299" s="39"/>
      <c r="F299" s="40"/>
      <c r="G299" s="40"/>
      <c r="H299" s="54"/>
      <c r="I299" s="54"/>
    </row>
    <row r="300" spans="1:9" ht="15">
      <c r="A300" s="38"/>
      <c r="B300" s="38"/>
      <c r="D300" s="38"/>
      <c r="E300" s="39"/>
      <c r="F300" s="40"/>
      <c r="G300" s="40"/>
      <c r="H300" s="54"/>
      <c r="I300" s="54"/>
    </row>
    <row r="301" spans="1:9" ht="15">
      <c r="A301" s="38"/>
      <c r="B301" s="38"/>
      <c r="D301" s="38"/>
      <c r="E301" s="39"/>
      <c r="F301" s="40"/>
      <c r="G301" s="40"/>
      <c r="H301" s="54"/>
      <c r="I301" s="54"/>
    </row>
    <row r="302" spans="1:9" ht="15">
      <c r="A302" s="38"/>
      <c r="B302" s="38"/>
      <c r="D302" s="38"/>
      <c r="E302" s="39"/>
      <c r="F302" s="40"/>
      <c r="G302" s="40"/>
      <c r="H302" s="54"/>
      <c r="I302" s="54"/>
    </row>
    <row r="303" spans="1:9" ht="15">
      <c r="A303" s="38"/>
      <c r="B303" s="38"/>
      <c r="D303" s="38"/>
      <c r="E303" s="39"/>
      <c r="F303" s="40"/>
      <c r="G303" s="40"/>
      <c r="H303" s="54"/>
      <c r="I303" s="54"/>
    </row>
    <row r="304" spans="1:9" ht="15">
      <c r="A304" s="38"/>
      <c r="B304" s="38"/>
      <c r="D304" s="38"/>
      <c r="E304" s="39"/>
      <c r="F304" s="40"/>
      <c r="G304" s="40"/>
      <c r="H304" s="54"/>
      <c r="I304" s="54"/>
    </row>
    <row r="305" spans="1:9" ht="15">
      <c r="A305" s="38"/>
      <c r="B305" s="38"/>
      <c r="D305" s="38"/>
      <c r="E305" s="39"/>
      <c r="F305" s="40"/>
      <c r="G305" s="40"/>
      <c r="H305" s="54"/>
      <c r="I305" s="54"/>
    </row>
    <row r="306" spans="1:9" ht="15">
      <c r="A306" s="38"/>
      <c r="B306" s="38"/>
      <c r="D306" s="38"/>
      <c r="E306" s="39"/>
      <c r="F306" s="40"/>
      <c r="G306" s="40"/>
      <c r="H306" s="54"/>
      <c r="I306" s="54"/>
    </row>
    <row r="307" spans="1:9" ht="15">
      <c r="A307" s="38"/>
      <c r="B307" s="38"/>
      <c r="D307" s="38"/>
      <c r="E307" s="39"/>
      <c r="F307" s="40"/>
      <c r="G307" s="40"/>
      <c r="H307" s="54"/>
      <c r="I307" s="54"/>
    </row>
    <row r="308" spans="1:9" ht="15">
      <c r="A308" s="38"/>
      <c r="B308" s="38"/>
      <c r="D308" s="38"/>
      <c r="E308" s="39"/>
      <c r="F308" s="40"/>
      <c r="G308" s="40"/>
      <c r="H308" s="54"/>
      <c r="I308" s="54"/>
    </row>
    <row r="309" spans="1:9" ht="15">
      <c r="A309" s="38"/>
      <c r="B309" s="38"/>
      <c r="D309" s="38"/>
      <c r="E309" s="39"/>
      <c r="F309" s="40"/>
      <c r="G309" s="40"/>
      <c r="H309" s="54"/>
      <c r="I309" s="54"/>
    </row>
    <row r="310" spans="1:9" ht="15">
      <c r="A310" s="38"/>
      <c r="B310" s="38"/>
      <c r="D310" s="38"/>
      <c r="E310" s="39"/>
      <c r="F310" s="40"/>
      <c r="G310" s="40"/>
      <c r="H310" s="54"/>
      <c r="I310" s="54"/>
    </row>
    <row r="311" spans="1:9" ht="15">
      <c r="A311" s="38"/>
      <c r="B311" s="38"/>
      <c r="D311" s="38"/>
      <c r="E311" s="39"/>
      <c r="F311" s="40"/>
      <c r="G311" s="40"/>
      <c r="H311" s="54"/>
      <c r="I311" s="54"/>
    </row>
    <row r="312" spans="1:9" ht="15">
      <c r="A312" s="38"/>
      <c r="B312" s="38"/>
      <c r="D312" s="38"/>
      <c r="E312" s="39"/>
      <c r="F312" s="40"/>
      <c r="G312" s="40"/>
      <c r="H312" s="54"/>
      <c r="I312" s="54"/>
    </row>
    <row r="313" spans="1:9" ht="15">
      <c r="A313" s="38"/>
      <c r="B313" s="38"/>
      <c r="D313" s="38"/>
      <c r="E313" s="39"/>
      <c r="F313" s="40"/>
      <c r="G313" s="40"/>
      <c r="H313" s="54"/>
      <c r="I313" s="54"/>
    </row>
    <row r="314" spans="1:9" ht="15">
      <c r="A314" s="38"/>
      <c r="B314" s="38"/>
      <c r="D314" s="38"/>
      <c r="E314" s="39"/>
      <c r="F314" s="40"/>
      <c r="G314" s="40"/>
      <c r="H314" s="54"/>
      <c r="I314" s="54"/>
    </row>
    <row r="315" spans="1:9" ht="15">
      <c r="A315" s="38"/>
      <c r="B315" s="38"/>
      <c r="D315" s="38"/>
      <c r="E315" s="39"/>
      <c r="F315" s="40"/>
      <c r="G315" s="40"/>
      <c r="H315" s="54"/>
      <c r="I315" s="54"/>
    </row>
    <row r="316" spans="1:9" ht="15">
      <c r="A316" s="38"/>
      <c r="B316" s="38"/>
      <c r="D316" s="38"/>
      <c r="E316" s="39"/>
      <c r="F316" s="40"/>
      <c r="G316" s="40"/>
      <c r="H316" s="54"/>
      <c r="I316" s="54"/>
    </row>
    <row r="317" spans="1:9" ht="15">
      <c r="A317" s="38"/>
      <c r="B317" s="38"/>
      <c r="D317" s="38"/>
      <c r="E317" s="39"/>
      <c r="F317" s="40"/>
      <c r="G317" s="40"/>
      <c r="H317" s="54"/>
      <c r="I317" s="54"/>
    </row>
    <row r="318" spans="1:9" ht="15">
      <c r="A318" s="38"/>
      <c r="B318" s="38"/>
      <c r="D318" s="38"/>
      <c r="E318" s="39"/>
      <c r="F318" s="40"/>
      <c r="G318" s="40"/>
      <c r="H318" s="54"/>
      <c r="I318" s="54"/>
    </row>
    <row r="319" spans="1:9" ht="15">
      <c r="A319" s="38"/>
      <c r="B319" s="38"/>
      <c r="D319" s="38"/>
      <c r="E319" s="39"/>
      <c r="F319" s="40"/>
      <c r="G319" s="40"/>
      <c r="H319" s="54"/>
      <c r="I319" s="54"/>
    </row>
    <row r="320" spans="1:9" ht="15">
      <c r="A320" s="38"/>
      <c r="B320" s="38"/>
      <c r="D320" s="38"/>
      <c r="E320" s="39"/>
      <c r="F320" s="40"/>
      <c r="G320" s="40"/>
      <c r="H320" s="54"/>
      <c r="I320" s="54"/>
    </row>
    <row r="321" spans="1:9" ht="15">
      <c r="A321" s="38"/>
      <c r="B321" s="38"/>
      <c r="D321" s="38"/>
      <c r="E321" s="39"/>
      <c r="F321" s="40"/>
      <c r="G321" s="40"/>
      <c r="H321" s="54"/>
      <c r="I321" s="54"/>
    </row>
    <row r="322" spans="1:9" ht="15">
      <c r="A322" s="38"/>
      <c r="B322" s="38"/>
      <c r="D322" s="38"/>
      <c r="E322" s="39"/>
      <c r="F322" s="40"/>
      <c r="G322" s="40"/>
      <c r="H322" s="54"/>
      <c r="I322" s="54"/>
    </row>
    <row r="323" spans="1:9" ht="15">
      <c r="A323" s="38"/>
      <c r="B323" s="38"/>
      <c r="D323" s="38"/>
      <c r="E323" s="39"/>
      <c r="F323" s="40"/>
      <c r="G323" s="40"/>
      <c r="H323" s="54"/>
      <c r="I323" s="54"/>
    </row>
    <row r="324" spans="1:9" ht="15">
      <c r="A324" s="38"/>
      <c r="B324" s="38"/>
      <c r="D324" s="38"/>
      <c r="E324" s="39"/>
      <c r="F324" s="40"/>
      <c r="G324" s="40"/>
      <c r="H324" s="54"/>
      <c r="I324" s="54"/>
    </row>
    <row r="325" spans="1:9" ht="15">
      <c r="A325" s="38"/>
      <c r="B325" s="38"/>
      <c r="D325" s="38"/>
      <c r="E325" s="39"/>
      <c r="F325" s="40"/>
      <c r="G325" s="40"/>
      <c r="H325" s="54"/>
      <c r="I325" s="54"/>
    </row>
    <row r="326" spans="1:9" ht="15">
      <c r="A326" s="38"/>
      <c r="B326" s="38"/>
      <c r="D326" s="38"/>
      <c r="E326" s="39"/>
      <c r="F326" s="40"/>
      <c r="G326" s="40"/>
      <c r="H326" s="54"/>
      <c r="I326" s="54"/>
    </row>
    <row r="327" spans="1:9" ht="15">
      <c r="A327" s="38"/>
      <c r="B327" s="38"/>
      <c r="D327" s="38"/>
      <c r="E327" s="39"/>
      <c r="F327" s="40"/>
      <c r="G327" s="40"/>
      <c r="H327" s="54"/>
      <c r="I327" s="54"/>
    </row>
    <row r="328" spans="1:9" ht="15">
      <c r="A328" s="38"/>
      <c r="B328" s="38"/>
      <c r="D328" s="38"/>
      <c r="E328" s="39"/>
      <c r="F328" s="40"/>
      <c r="G328" s="40"/>
      <c r="H328" s="54"/>
      <c r="I328" s="54"/>
    </row>
    <row r="329" spans="1:9" ht="15">
      <c r="A329" s="38"/>
      <c r="B329" s="38"/>
      <c r="D329" s="38"/>
      <c r="E329" s="39"/>
      <c r="F329" s="40"/>
      <c r="G329" s="40"/>
      <c r="H329" s="54"/>
      <c r="I329" s="54"/>
    </row>
    <row r="330" spans="1:9" ht="15">
      <c r="A330" s="38"/>
      <c r="B330" s="38"/>
      <c r="D330" s="38"/>
      <c r="E330" s="39"/>
      <c r="F330" s="40"/>
      <c r="G330" s="40"/>
      <c r="H330" s="54"/>
      <c r="I330" s="54"/>
    </row>
    <row r="331" spans="1:9" ht="15">
      <c r="A331" s="38"/>
      <c r="B331" s="38"/>
      <c r="D331" s="38"/>
      <c r="E331" s="39"/>
      <c r="F331" s="40"/>
      <c r="G331" s="40"/>
      <c r="H331" s="54"/>
      <c r="I331" s="54"/>
    </row>
    <row r="332" spans="1:9" ht="15">
      <c r="A332" s="38"/>
      <c r="B332" s="38"/>
      <c r="D332" s="38"/>
      <c r="E332" s="39"/>
      <c r="F332" s="40"/>
      <c r="G332" s="40"/>
      <c r="H332" s="54"/>
      <c r="I332" s="54"/>
    </row>
    <row r="333" spans="1:9" ht="15">
      <c r="A333" s="38"/>
      <c r="B333" s="38"/>
      <c r="D333" s="38"/>
      <c r="E333" s="39"/>
      <c r="F333" s="40"/>
      <c r="G333" s="40"/>
      <c r="H333" s="54"/>
      <c r="I333" s="54"/>
    </row>
    <row r="334" spans="1:9" ht="15">
      <c r="A334" s="38"/>
      <c r="B334" s="38"/>
      <c r="D334" s="38"/>
      <c r="E334" s="39"/>
      <c r="F334" s="40"/>
      <c r="G334" s="40"/>
      <c r="H334" s="54"/>
      <c r="I334" s="54"/>
    </row>
    <row r="335" spans="1:9" ht="15">
      <c r="A335" s="38"/>
      <c r="B335" s="38"/>
      <c r="D335" s="38"/>
      <c r="E335" s="39"/>
      <c r="F335" s="40"/>
      <c r="G335" s="40"/>
      <c r="H335" s="54"/>
      <c r="I335" s="54"/>
    </row>
    <row r="336" spans="1:9" ht="15">
      <c r="A336" s="38"/>
      <c r="B336" s="38"/>
      <c r="D336" s="38"/>
      <c r="E336" s="39"/>
      <c r="F336" s="40"/>
      <c r="G336" s="40"/>
      <c r="H336" s="54"/>
      <c r="I336" s="54"/>
    </row>
    <row r="337" spans="1:9" ht="15">
      <c r="A337" s="38"/>
      <c r="B337" s="38"/>
      <c r="D337" s="38"/>
      <c r="E337" s="39"/>
      <c r="F337" s="40"/>
      <c r="G337" s="40"/>
      <c r="H337" s="54"/>
      <c r="I337" s="54"/>
    </row>
    <row r="338" spans="1:9" ht="15">
      <c r="A338" s="38"/>
      <c r="B338" s="38"/>
      <c r="D338" s="38"/>
      <c r="E338" s="39"/>
      <c r="F338" s="40"/>
      <c r="G338" s="40"/>
      <c r="H338" s="54"/>
      <c r="I338" s="54"/>
    </row>
    <row r="339" spans="1:9" ht="15">
      <c r="A339" s="38"/>
      <c r="B339" s="38"/>
      <c r="D339" s="38"/>
      <c r="E339" s="39"/>
      <c r="F339" s="40"/>
      <c r="G339" s="40"/>
      <c r="H339" s="54"/>
      <c r="I339" s="54"/>
    </row>
    <row r="340" spans="1:9" ht="15">
      <c r="A340" s="38"/>
      <c r="B340" s="38"/>
      <c r="D340" s="38"/>
      <c r="E340" s="39"/>
      <c r="F340" s="40"/>
      <c r="G340" s="40"/>
      <c r="H340" s="54"/>
      <c r="I340" s="54"/>
    </row>
    <row r="341" spans="1:9" ht="15">
      <c r="A341" s="38"/>
      <c r="B341" s="38"/>
      <c r="D341" s="38"/>
      <c r="E341" s="39"/>
      <c r="F341" s="40"/>
      <c r="G341" s="40"/>
      <c r="H341" s="54"/>
      <c r="I341" s="54"/>
    </row>
    <row r="342" spans="1:9" ht="15">
      <c r="A342" s="38"/>
      <c r="B342" s="38"/>
      <c r="D342" s="38"/>
      <c r="E342" s="39"/>
      <c r="F342" s="40"/>
      <c r="G342" s="40"/>
      <c r="H342" s="54"/>
      <c r="I342" s="54"/>
    </row>
    <row r="343" spans="1:9" ht="15">
      <c r="A343" s="38"/>
      <c r="B343" s="38"/>
      <c r="D343" s="38"/>
      <c r="E343" s="39"/>
      <c r="F343" s="40"/>
      <c r="G343" s="40"/>
      <c r="H343" s="54"/>
      <c r="I343" s="54"/>
    </row>
    <row r="344" spans="1:9" ht="15">
      <c r="A344" s="38"/>
      <c r="B344" s="38"/>
      <c r="D344" s="38"/>
      <c r="E344" s="39"/>
      <c r="F344" s="40"/>
      <c r="G344" s="40"/>
      <c r="H344" s="54"/>
      <c r="I344" s="54"/>
    </row>
    <row r="345" spans="1:9" ht="15">
      <c r="A345" s="38"/>
      <c r="B345" s="38"/>
      <c r="D345" s="38"/>
      <c r="E345" s="39"/>
      <c r="F345" s="40"/>
      <c r="G345" s="40"/>
      <c r="H345" s="54"/>
      <c r="I345" s="54"/>
    </row>
    <row r="346" spans="1:9" ht="15">
      <c r="A346" s="38"/>
      <c r="B346" s="38"/>
      <c r="D346" s="38"/>
      <c r="E346" s="39"/>
      <c r="F346" s="40"/>
      <c r="G346" s="40"/>
      <c r="H346" s="54"/>
      <c r="I346" s="54"/>
    </row>
    <row r="347" spans="1:9" ht="15">
      <c r="A347" s="38"/>
      <c r="B347" s="38"/>
      <c r="D347" s="38"/>
      <c r="E347" s="39"/>
      <c r="F347" s="40"/>
      <c r="G347" s="40"/>
      <c r="H347" s="54"/>
      <c r="I347" s="54"/>
    </row>
    <row r="348" spans="1:9" ht="15">
      <c r="A348" s="38"/>
      <c r="B348" s="38"/>
      <c r="D348" s="38"/>
      <c r="E348" s="39"/>
      <c r="F348" s="40"/>
      <c r="G348" s="40"/>
      <c r="H348" s="54"/>
      <c r="I348" s="54"/>
    </row>
    <row r="349" spans="1:9" ht="15">
      <c r="A349" s="38"/>
      <c r="B349" s="38"/>
      <c r="D349" s="38"/>
      <c r="E349" s="39"/>
      <c r="F349" s="40"/>
      <c r="G349" s="40"/>
      <c r="H349" s="54"/>
      <c r="I349" s="54"/>
    </row>
    <row r="350" spans="1:9" ht="15">
      <c r="A350" s="38"/>
      <c r="B350" s="38"/>
      <c r="D350" s="38"/>
      <c r="E350" s="39"/>
      <c r="F350" s="40"/>
      <c r="G350" s="40"/>
      <c r="H350" s="54"/>
      <c r="I350" s="54"/>
    </row>
    <row r="351" spans="1:9" ht="15">
      <c r="A351" s="38"/>
      <c r="B351" s="38"/>
      <c r="D351" s="38"/>
      <c r="E351" s="39"/>
      <c r="F351" s="40"/>
      <c r="G351" s="40"/>
      <c r="H351" s="54"/>
      <c r="I351" s="54"/>
    </row>
    <row r="352" spans="1:9" ht="15">
      <c r="A352" s="38"/>
      <c r="B352" s="38"/>
      <c r="D352" s="38"/>
      <c r="E352" s="39"/>
      <c r="F352" s="40"/>
      <c r="G352" s="40"/>
      <c r="H352" s="54"/>
      <c r="I352" s="54"/>
    </row>
    <row r="353" spans="1:9" ht="15">
      <c r="A353" s="38"/>
      <c r="B353" s="38"/>
      <c r="D353" s="38"/>
      <c r="E353" s="39"/>
      <c r="F353" s="40"/>
      <c r="G353" s="40"/>
      <c r="H353" s="54"/>
      <c r="I353" s="54"/>
    </row>
    <row r="354" spans="1:9" ht="15">
      <c r="A354" s="38"/>
      <c r="B354" s="38"/>
      <c r="D354" s="38"/>
      <c r="E354" s="39"/>
      <c r="F354" s="40"/>
      <c r="G354" s="40"/>
      <c r="H354" s="54"/>
      <c r="I354" s="54"/>
    </row>
    <row r="355" spans="1:9" ht="15">
      <c r="A355" s="38"/>
      <c r="B355" s="38"/>
      <c r="D355" s="38"/>
      <c r="E355" s="39"/>
      <c r="F355" s="40"/>
      <c r="G355" s="40"/>
      <c r="H355" s="54"/>
      <c r="I355" s="54"/>
    </row>
    <row r="356" spans="1:9" ht="15">
      <c r="A356" s="38"/>
      <c r="B356" s="38"/>
      <c r="D356" s="38"/>
      <c r="E356" s="39"/>
      <c r="F356" s="40"/>
      <c r="G356" s="40"/>
      <c r="H356" s="54"/>
      <c r="I356" s="54"/>
    </row>
    <row r="357" spans="1:9" ht="15">
      <c r="A357" s="38"/>
      <c r="B357" s="38"/>
      <c r="D357" s="38"/>
      <c r="E357" s="39"/>
      <c r="F357" s="40"/>
      <c r="G357" s="40"/>
      <c r="H357" s="54"/>
      <c r="I357" s="54"/>
    </row>
    <row r="358" spans="1:9" ht="15">
      <c r="A358" s="38"/>
      <c r="B358" s="38"/>
      <c r="D358" s="38"/>
      <c r="E358" s="39"/>
      <c r="F358" s="40"/>
      <c r="G358" s="40"/>
      <c r="H358" s="54"/>
      <c r="I358" s="54"/>
    </row>
    <row r="359" spans="1:9" ht="15">
      <c r="A359" s="38"/>
      <c r="B359" s="38"/>
      <c r="D359" s="38"/>
      <c r="E359" s="39"/>
      <c r="F359" s="40"/>
      <c r="G359" s="40"/>
      <c r="H359" s="54"/>
      <c r="I359" s="54"/>
    </row>
    <row r="360" spans="1:9" ht="15">
      <c r="A360" s="38"/>
      <c r="B360" s="38"/>
      <c r="D360" s="38"/>
      <c r="E360" s="39"/>
      <c r="F360" s="40"/>
      <c r="G360" s="40"/>
      <c r="H360" s="54"/>
      <c r="I360" s="54"/>
    </row>
    <row r="361" spans="1:9" ht="15">
      <c r="A361" s="38"/>
      <c r="B361" s="38"/>
      <c r="D361" s="38"/>
      <c r="E361" s="39"/>
      <c r="F361" s="40"/>
      <c r="G361" s="40"/>
      <c r="H361" s="54"/>
      <c r="I361" s="54"/>
    </row>
    <row r="362" spans="1:9" ht="15">
      <c r="A362" s="38"/>
      <c r="B362" s="38"/>
      <c r="D362" s="38"/>
      <c r="E362" s="39"/>
      <c r="F362" s="40"/>
      <c r="G362" s="40"/>
      <c r="H362" s="54"/>
      <c r="I362" s="54"/>
    </row>
    <row r="363" spans="1:9" ht="15">
      <c r="A363" s="38"/>
      <c r="B363" s="38"/>
      <c r="D363" s="38"/>
      <c r="E363" s="39"/>
      <c r="F363" s="40"/>
      <c r="G363" s="40"/>
      <c r="H363" s="54"/>
      <c r="I363" s="54"/>
    </row>
    <row r="364" spans="1:9" ht="15">
      <c r="A364" s="38"/>
      <c r="B364" s="38"/>
      <c r="D364" s="38"/>
      <c r="E364" s="39"/>
      <c r="F364" s="40"/>
      <c r="G364" s="40"/>
      <c r="H364" s="54"/>
      <c r="I364" s="54"/>
    </row>
    <row r="365" spans="1:9" ht="15">
      <c r="A365" s="38"/>
      <c r="B365" s="38"/>
      <c r="D365" s="38"/>
      <c r="E365" s="39"/>
      <c r="F365" s="40"/>
      <c r="G365" s="40"/>
      <c r="H365" s="54"/>
      <c r="I365" s="54"/>
    </row>
    <row r="366" spans="1:9" ht="15">
      <c r="A366" s="38"/>
      <c r="B366" s="38"/>
      <c r="D366" s="38"/>
      <c r="E366" s="39"/>
      <c r="F366" s="40"/>
      <c r="G366" s="40"/>
      <c r="H366" s="54"/>
      <c r="I366" s="54"/>
    </row>
    <row r="367" spans="1:9" ht="15">
      <c r="A367" s="38"/>
      <c r="B367" s="38"/>
      <c r="D367" s="38"/>
      <c r="E367" s="39"/>
      <c r="F367" s="40"/>
      <c r="G367" s="40"/>
      <c r="H367" s="54"/>
      <c r="I367" s="54"/>
    </row>
    <row r="368" spans="1:9" ht="15">
      <c r="A368" s="38"/>
      <c r="B368" s="38"/>
      <c r="D368" s="38"/>
      <c r="E368" s="39"/>
      <c r="F368" s="40"/>
      <c r="G368" s="40"/>
      <c r="H368" s="54"/>
      <c r="I368" s="54"/>
    </row>
    <row r="369" spans="1:9" ht="15">
      <c r="A369" s="38"/>
      <c r="B369" s="38"/>
      <c r="D369" s="38"/>
      <c r="E369" s="39"/>
      <c r="F369" s="40"/>
      <c r="G369" s="40"/>
      <c r="H369" s="54"/>
      <c r="I369" s="54"/>
    </row>
    <row r="370" spans="1:9" ht="15">
      <c r="A370" s="38"/>
      <c r="B370" s="38"/>
      <c r="D370" s="38"/>
      <c r="E370" s="39"/>
      <c r="F370" s="40"/>
      <c r="G370" s="40"/>
      <c r="H370" s="54"/>
      <c r="I370" s="54"/>
    </row>
    <row r="371" spans="1:9" ht="15">
      <c r="A371" s="38"/>
      <c r="B371" s="38"/>
      <c r="D371" s="38"/>
      <c r="E371" s="39"/>
      <c r="F371" s="40"/>
      <c r="G371" s="40"/>
      <c r="H371" s="54"/>
      <c r="I371" s="54"/>
    </row>
    <row r="372" spans="1:9" ht="15">
      <c r="A372" s="38"/>
      <c r="B372" s="38"/>
      <c r="D372" s="38"/>
      <c r="E372" s="39"/>
      <c r="F372" s="40"/>
      <c r="G372" s="40"/>
      <c r="H372" s="54"/>
      <c r="I372" s="54"/>
    </row>
    <row r="373" spans="1:9" ht="15">
      <c r="A373" s="38"/>
      <c r="B373" s="38"/>
      <c r="D373" s="38"/>
      <c r="E373" s="39"/>
      <c r="F373" s="40"/>
      <c r="G373" s="40"/>
      <c r="H373" s="54"/>
      <c r="I373" s="54"/>
    </row>
    <row r="374" spans="1:9" ht="15">
      <c r="A374" s="38"/>
      <c r="B374" s="38"/>
      <c r="D374" s="38"/>
      <c r="E374" s="39"/>
      <c r="F374" s="40"/>
      <c r="G374" s="40"/>
      <c r="H374" s="54"/>
      <c r="I374" s="54"/>
    </row>
    <row r="375" spans="1:9" ht="15">
      <c r="A375" s="38"/>
      <c r="B375" s="38"/>
      <c r="D375" s="38"/>
      <c r="E375" s="39"/>
      <c r="F375" s="40"/>
      <c r="G375" s="40"/>
      <c r="H375" s="54"/>
      <c r="I375" s="54"/>
    </row>
    <row r="376" spans="1:9" ht="15">
      <c r="A376" s="38"/>
      <c r="B376" s="38"/>
      <c r="D376" s="38"/>
      <c r="E376" s="39"/>
      <c r="F376" s="40"/>
      <c r="G376" s="40"/>
      <c r="H376" s="54"/>
      <c r="I376" s="54"/>
    </row>
    <row r="377" spans="1:9" ht="15">
      <c r="A377" s="38"/>
      <c r="B377" s="38"/>
      <c r="D377" s="38"/>
      <c r="E377" s="39"/>
      <c r="F377" s="40"/>
      <c r="G377" s="40"/>
      <c r="H377" s="54"/>
      <c r="I377" s="54"/>
    </row>
    <row r="378" spans="1:9" ht="15">
      <c r="A378" s="38"/>
      <c r="B378" s="38"/>
      <c r="D378" s="38"/>
      <c r="E378" s="39"/>
      <c r="F378" s="40"/>
      <c r="G378" s="40"/>
      <c r="H378" s="54"/>
      <c r="I378" s="54"/>
    </row>
    <row r="379" spans="1:9" ht="15">
      <c r="A379" s="38"/>
      <c r="B379" s="38"/>
      <c r="D379" s="38"/>
      <c r="E379" s="39"/>
      <c r="F379" s="40"/>
      <c r="G379" s="40"/>
      <c r="H379" s="54"/>
      <c r="I379" s="54"/>
    </row>
    <row r="380" spans="1:9" ht="15">
      <c r="A380" s="38"/>
      <c r="B380" s="38"/>
      <c r="D380" s="38"/>
      <c r="E380" s="39"/>
      <c r="F380" s="40"/>
      <c r="G380" s="40"/>
      <c r="H380" s="54"/>
      <c r="I380" s="54"/>
    </row>
    <row r="381" spans="1:9" ht="15">
      <c r="A381" s="38"/>
      <c r="B381" s="38"/>
      <c r="D381" s="38"/>
      <c r="E381" s="39"/>
      <c r="F381" s="40"/>
      <c r="G381" s="40"/>
      <c r="H381" s="54"/>
      <c r="I381" s="54"/>
    </row>
    <row r="382" spans="1:9" ht="15">
      <c r="A382" s="38"/>
      <c r="B382" s="38"/>
      <c r="D382" s="38"/>
      <c r="E382" s="39"/>
      <c r="F382" s="40"/>
      <c r="G382" s="40"/>
      <c r="H382" s="54"/>
      <c r="I382" s="54"/>
    </row>
    <row r="383" spans="1:9" ht="15">
      <c r="A383" s="38"/>
      <c r="B383" s="38"/>
      <c r="D383" s="38"/>
      <c r="E383" s="39"/>
      <c r="F383" s="40"/>
      <c r="G383" s="40"/>
      <c r="H383" s="54"/>
      <c r="I383" s="54"/>
    </row>
    <row r="384" spans="1:9" ht="15">
      <c r="A384" s="38"/>
      <c r="B384" s="38"/>
      <c r="D384" s="38"/>
      <c r="E384" s="39"/>
      <c r="F384" s="40"/>
      <c r="G384" s="40"/>
      <c r="H384" s="54"/>
      <c r="I384" s="54"/>
    </row>
    <row r="385" spans="1:9" ht="15">
      <c r="A385" s="38"/>
      <c r="B385" s="38"/>
      <c r="D385" s="38"/>
      <c r="E385" s="39"/>
      <c r="F385" s="40"/>
      <c r="G385" s="40"/>
      <c r="H385" s="54"/>
      <c r="I385" s="54"/>
    </row>
    <row r="386" spans="1:9" ht="15">
      <c r="A386" s="38"/>
      <c r="B386" s="38"/>
      <c r="D386" s="38"/>
      <c r="E386" s="39"/>
      <c r="F386" s="40"/>
      <c r="G386" s="40"/>
      <c r="H386" s="54"/>
      <c r="I386" s="54"/>
    </row>
    <row r="387" spans="1:9" ht="15">
      <c r="A387" s="38"/>
      <c r="B387" s="38"/>
      <c r="D387" s="38"/>
      <c r="E387" s="39"/>
      <c r="F387" s="40"/>
      <c r="G387" s="40"/>
      <c r="H387" s="54"/>
      <c r="I387" s="54"/>
    </row>
    <row r="388" spans="1:9" ht="15">
      <c r="A388" s="38"/>
      <c r="B388" s="38"/>
      <c r="D388" s="38"/>
      <c r="E388" s="39"/>
      <c r="F388" s="40"/>
      <c r="G388" s="40"/>
      <c r="H388" s="54"/>
      <c r="I388" s="54"/>
    </row>
    <row r="389" spans="1:9" ht="15">
      <c r="A389" s="38"/>
      <c r="B389" s="38"/>
      <c r="D389" s="38"/>
      <c r="E389" s="39"/>
      <c r="F389" s="40"/>
      <c r="G389" s="40"/>
      <c r="H389" s="54"/>
      <c r="I389" s="54"/>
    </row>
    <row r="390" spans="1:9" ht="15">
      <c r="A390" s="38"/>
      <c r="B390" s="38"/>
      <c r="D390" s="38"/>
      <c r="E390" s="39"/>
      <c r="F390" s="40"/>
      <c r="G390" s="40"/>
      <c r="H390" s="54"/>
      <c r="I390" s="54"/>
    </row>
    <row r="391" spans="1:9" ht="15">
      <c r="A391" s="38"/>
      <c r="B391" s="38"/>
      <c r="D391" s="38"/>
      <c r="E391" s="39"/>
      <c r="F391" s="40"/>
      <c r="G391" s="40"/>
      <c r="H391" s="54"/>
      <c r="I391" s="54"/>
    </row>
    <row r="392" spans="1:9" ht="15">
      <c r="A392" s="38"/>
      <c r="B392" s="38"/>
      <c r="D392" s="38"/>
      <c r="E392" s="39"/>
      <c r="F392" s="40"/>
      <c r="G392" s="40"/>
      <c r="H392" s="54"/>
      <c r="I392" s="54"/>
    </row>
    <row r="393" spans="1:9" ht="15">
      <c r="A393" s="38"/>
      <c r="B393" s="38"/>
      <c r="D393" s="38"/>
      <c r="E393" s="39"/>
      <c r="F393" s="40"/>
      <c r="G393" s="40"/>
      <c r="H393" s="54"/>
      <c r="I393" s="54"/>
    </row>
    <row r="394" spans="1:9" ht="15">
      <c r="A394" s="38"/>
      <c r="B394" s="38"/>
      <c r="D394" s="38"/>
      <c r="E394" s="39"/>
      <c r="F394" s="40"/>
      <c r="G394" s="40"/>
      <c r="H394" s="54"/>
      <c r="I394" s="54"/>
    </row>
    <row r="395" spans="1:9" ht="15">
      <c r="A395" s="38"/>
      <c r="B395" s="38"/>
      <c r="D395" s="38"/>
      <c r="E395" s="39"/>
      <c r="F395" s="40"/>
      <c r="G395" s="40"/>
      <c r="H395" s="54"/>
      <c r="I395" s="54"/>
    </row>
    <row r="396" spans="1:9" ht="15">
      <c r="A396" s="38"/>
      <c r="B396" s="38"/>
      <c r="D396" s="38"/>
      <c r="E396" s="39"/>
      <c r="F396" s="40"/>
      <c r="G396" s="40"/>
      <c r="H396" s="54"/>
      <c r="I396" s="54"/>
    </row>
    <row r="397" spans="1:9" ht="15">
      <c r="A397" s="38"/>
      <c r="B397" s="38"/>
      <c r="D397" s="38"/>
      <c r="E397" s="39"/>
      <c r="F397" s="40"/>
      <c r="G397" s="40"/>
      <c r="H397" s="54"/>
      <c r="I397" s="54"/>
    </row>
    <row r="398" spans="1:9" ht="15">
      <c r="A398" s="38"/>
      <c r="B398" s="38"/>
      <c r="D398" s="38"/>
      <c r="E398" s="39"/>
      <c r="F398" s="40"/>
      <c r="G398" s="40"/>
      <c r="H398" s="54"/>
      <c r="I398" s="54"/>
    </row>
    <row r="399" spans="1:9" ht="15">
      <c r="A399" s="38"/>
      <c r="B399" s="38"/>
      <c r="D399" s="38"/>
      <c r="E399" s="39"/>
      <c r="F399" s="40"/>
      <c r="G399" s="40"/>
      <c r="H399" s="54"/>
      <c r="I399" s="54"/>
    </row>
    <row r="400" spans="1:9" ht="15">
      <c r="A400" s="38"/>
      <c r="B400" s="38"/>
      <c r="D400" s="38"/>
      <c r="E400" s="39"/>
      <c r="F400" s="40"/>
      <c r="G400" s="40"/>
      <c r="H400" s="54"/>
      <c r="I400" s="54"/>
    </row>
    <row r="401" spans="1:9" ht="15">
      <c r="A401" s="38"/>
      <c r="B401" s="38"/>
      <c r="D401" s="38"/>
      <c r="E401" s="39"/>
      <c r="F401" s="40"/>
      <c r="G401" s="40"/>
      <c r="H401" s="54"/>
      <c r="I401" s="54"/>
    </row>
    <row r="402" spans="1:9" ht="15">
      <c r="A402" s="38"/>
      <c r="B402" s="38"/>
      <c r="D402" s="38"/>
      <c r="E402" s="39"/>
      <c r="F402" s="40"/>
      <c r="G402" s="40"/>
      <c r="H402" s="54"/>
      <c r="I402" s="54"/>
    </row>
    <row r="403" spans="1:9" ht="15">
      <c r="A403" s="38"/>
      <c r="B403" s="38"/>
      <c r="D403" s="38"/>
      <c r="E403" s="39"/>
      <c r="F403" s="40"/>
      <c r="G403" s="40"/>
      <c r="H403" s="54"/>
      <c r="I403" s="54"/>
    </row>
    <row r="404" spans="1:9" ht="15">
      <c r="A404" s="38"/>
      <c r="B404" s="38"/>
      <c r="D404" s="38"/>
      <c r="E404" s="39"/>
      <c r="F404" s="40"/>
      <c r="G404" s="40"/>
      <c r="H404" s="54"/>
      <c r="I404" s="54"/>
    </row>
    <row r="405" spans="1:9" ht="15">
      <c r="A405" s="38"/>
      <c r="B405" s="38"/>
      <c r="D405" s="38"/>
      <c r="E405" s="39"/>
      <c r="F405" s="40"/>
      <c r="G405" s="40"/>
      <c r="H405" s="54"/>
      <c r="I405" s="54"/>
    </row>
    <row r="406" spans="1:9" ht="15">
      <c r="A406" s="38"/>
      <c r="B406" s="38"/>
      <c r="D406" s="38"/>
      <c r="E406" s="39"/>
      <c r="F406" s="40"/>
      <c r="G406" s="40"/>
      <c r="H406" s="54"/>
      <c r="I406" s="54"/>
    </row>
    <row r="407" spans="1:9" ht="15">
      <c r="A407" s="38"/>
      <c r="B407" s="38"/>
      <c r="D407" s="38"/>
      <c r="E407" s="39"/>
      <c r="F407" s="40"/>
      <c r="G407" s="40"/>
      <c r="H407" s="54"/>
      <c r="I407" s="54"/>
    </row>
    <row r="408" spans="1:9" ht="15">
      <c r="A408" s="38"/>
      <c r="B408" s="38"/>
      <c r="D408" s="38"/>
      <c r="E408" s="39"/>
      <c r="F408" s="40"/>
      <c r="G408" s="40"/>
      <c r="H408" s="54"/>
      <c r="I408" s="54"/>
    </row>
    <row r="409" spans="1:9" ht="15">
      <c r="A409" s="38"/>
      <c r="B409" s="38"/>
      <c r="D409" s="38"/>
      <c r="E409" s="39"/>
      <c r="F409" s="40"/>
      <c r="G409" s="40"/>
      <c r="H409" s="54"/>
      <c r="I409" s="54"/>
    </row>
    <row r="410" spans="1:9" ht="15">
      <c r="A410" s="38"/>
      <c r="B410" s="38"/>
      <c r="D410" s="38"/>
      <c r="E410" s="39"/>
      <c r="F410" s="40"/>
      <c r="G410" s="40"/>
      <c r="H410" s="54"/>
      <c r="I410" s="54"/>
    </row>
    <row r="411" spans="1:9" ht="15">
      <c r="A411" s="38"/>
      <c r="B411" s="38"/>
      <c r="D411" s="38"/>
      <c r="E411" s="39"/>
      <c r="F411" s="40"/>
      <c r="G411" s="40"/>
      <c r="H411" s="54"/>
      <c r="I411" s="54"/>
    </row>
    <row r="412" spans="1:9" ht="15">
      <c r="A412" s="38"/>
      <c r="B412" s="38"/>
      <c r="D412" s="38"/>
      <c r="E412" s="39"/>
      <c r="F412" s="40"/>
      <c r="G412" s="40"/>
      <c r="H412" s="54"/>
      <c r="I412" s="54"/>
    </row>
    <row r="413" spans="1:9" ht="15">
      <c r="A413" s="38"/>
      <c r="B413" s="38"/>
      <c r="D413" s="38"/>
      <c r="E413" s="39"/>
      <c r="F413" s="40"/>
      <c r="G413" s="40"/>
      <c r="H413" s="54"/>
      <c r="I413" s="54"/>
    </row>
    <row r="414" spans="1:9" ht="15">
      <c r="A414" s="38"/>
      <c r="B414" s="38"/>
      <c r="D414" s="38"/>
      <c r="E414" s="39"/>
      <c r="F414" s="40"/>
      <c r="G414" s="40"/>
      <c r="H414" s="54"/>
      <c r="I414" s="54"/>
    </row>
    <row r="415" spans="1:9" ht="15">
      <c r="A415" s="38"/>
      <c r="B415" s="38"/>
      <c r="D415" s="38"/>
      <c r="E415" s="39"/>
      <c r="F415" s="40"/>
      <c r="G415" s="40"/>
      <c r="H415" s="54"/>
      <c r="I415" s="54"/>
    </row>
    <row r="416" spans="1:9" ht="15">
      <c r="A416" s="38"/>
      <c r="B416" s="38"/>
      <c r="D416" s="38"/>
      <c r="E416" s="39"/>
      <c r="F416" s="40"/>
      <c r="G416" s="40"/>
      <c r="H416" s="54"/>
      <c r="I416" s="54"/>
    </row>
    <row r="417" spans="1:9" ht="15">
      <c r="A417" s="38"/>
      <c r="B417" s="38"/>
      <c r="D417" s="38"/>
      <c r="E417" s="39"/>
      <c r="F417" s="40"/>
      <c r="G417" s="40"/>
      <c r="H417" s="54"/>
      <c r="I417" s="54"/>
    </row>
    <row r="418" spans="1:9" ht="15">
      <c r="A418" s="38"/>
      <c r="B418" s="38"/>
      <c r="D418" s="38"/>
      <c r="E418" s="39"/>
      <c r="F418" s="40"/>
      <c r="G418" s="40"/>
      <c r="H418" s="54"/>
      <c r="I418" s="54"/>
    </row>
    <row r="419" spans="1:9" ht="15">
      <c r="A419" s="38"/>
      <c r="B419" s="38"/>
      <c r="D419" s="38"/>
      <c r="E419" s="39"/>
      <c r="F419" s="40"/>
      <c r="G419" s="40"/>
      <c r="H419" s="54"/>
      <c r="I419" s="54"/>
    </row>
    <row r="420" spans="1:9" ht="15">
      <c r="A420" s="38"/>
      <c r="B420" s="38"/>
      <c r="D420" s="38"/>
      <c r="E420" s="39"/>
      <c r="F420" s="40"/>
      <c r="G420" s="40"/>
      <c r="H420" s="54"/>
      <c r="I420" s="54"/>
    </row>
    <row r="421" spans="1:9" ht="15">
      <c r="A421" s="38"/>
      <c r="B421" s="38"/>
      <c r="D421" s="38"/>
      <c r="E421" s="39"/>
      <c r="F421" s="40"/>
      <c r="G421" s="40"/>
      <c r="H421" s="54"/>
      <c r="I421" s="54"/>
    </row>
    <row r="422" spans="1:9" ht="15">
      <c r="A422" s="38"/>
      <c r="B422" s="38"/>
      <c r="D422" s="38"/>
      <c r="E422" s="39"/>
      <c r="F422" s="40"/>
      <c r="G422" s="40"/>
      <c r="H422" s="54"/>
      <c r="I422" s="54"/>
    </row>
    <row r="423" spans="1:9" ht="15">
      <c r="A423" s="38"/>
      <c r="B423" s="38"/>
      <c r="D423" s="38"/>
      <c r="E423" s="39"/>
      <c r="F423" s="40"/>
      <c r="G423" s="40"/>
      <c r="H423" s="54"/>
      <c r="I423" s="54"/>
    </row>
    <row r="424" spans="1:9" ht="15">
      <c r="A424" s="38"/>
      <c r="B424" s="38"/>
      <c r="D424" s="38"/>
      <c r="E424" s="39"/>
      <c r="F424" s="40"/>
      <c r="G424" s="40"/>
      <c r="H424" s="54"/>
      <c r="I424" s="54"/>
    </row>
    <row r="425" spans="1:9" ht="15">
      <c r="A425" s="38"/>
      <c r="B425" s="38"/>
      <c r="D425" s="38"/>
      <c r="E425" s="39"/>
      <c r="F425" s="40"/>
      <c r="G425" s="40"/>
      <c r="H425" s="54"/>
      <c r="I425" s="54"/>
    </row>
    <row r="426" spans="1:9" ht="15">
      <c r="A426" s="38"/>
      <c r="B426" s="38"/>
      <c r="D426" s="38"/>
      <c r="E426" s="39"/>
      <c r="F426" s="40"/>
      <c r="G426" s="40"/>
      <c r="H426" s="54"/>
      <c r="I426" s="54"/>
    </row>
    <row r="427" spans="1:9" ht="15">
      <c r="A427" s="38"/>
      <c r="B427" s="38"/>
      <c r="D427" s="38"/>
      <c r="E427" s="39"/>
      <c r="F427" s="40"/>
      <c r="G427" s="40"/>
      <c r="H427" s="54"/>
      <c r="I427" s="54"/>
    </row>
    <row r="428" spans="1:9" ht="15">
      <c r="A428" s="38"/>
      <c r="B428" s="38"/>
      <c r="D428" s="38"/>
      <c r="E428" s="39"/>
      <c r="F428" s="40"/>
      <c r="G428" s="40"/>
      <c r="H428" s="54"/>
      <c r="I428" s="54"/>
    </row>
    <row r="429" spans="1:9" ht="15">
      <c r="A429" s="38"/>
      <c r="B429" s="38"/>
      <c r="D429" s="38"/>
      <c r="E429" s="39"/>
      <c r="F429" s="40"/>
      <c r="G429" s="40"/>
      <c r="H429" s="54"/>
      <c r="I429" s="54"/>
    </row>
    <row r="430" spans="1:9" ht="15">
      <c r="A430" s="38"/>
      <c r="B430" s="38"/>
      <c r="D430" s="38"/>
      <c r="E430" s="39"/>
      <c r="F430" s="40"/>
      <c r="G430" s="40"/>
      <c r="H430" s="54"/>
      <c r="I430" s="54"/>
    </row>
    <row r="431" spans="1:9" ht="15">
      <c r="A431" s="38"/>
      <c r="B431" s="38"/>
      <c r="D431" s="38"/>
      <c r="E431" s="39"/>
      <c r="F431" s="40"/>
      <c r="G431" s="40"/>
      <c r="H431" s="54"/>
      <c r="I431" s="54"/>
    </row>
    <row r="432" spans="1:9" ht="15">
      <c r="A432" s="38"/>
      <c r="B432" s="38"/>
      <c r="D432" s="38"/>
      <c r="E432" s="39"/>
      <c r="F432" s="40"/>
      <c r="G432" s="40"/>
      <c r="H432" s="54"/>
      <c r="I432" s="54"/>
    </row>
    <row r="433" spans="1:9" ht="15">
      <c r="A433" s="38"/>
      <c r="B433" s="38"/>
      <c r="D433" s="38"/>
      <c r="E433" s="39"/>
      <c r="F433" s="40"/>
      <c r="G433" s="40"/>
      <c r="H433" s="54"/>
      <c r="I433" s="54"/>
    </row>
    <row r="434" spans="1:9" ht="15">
      <c r="A434" s="38"/>
      <c r="B434" s="38"/>
      <c r="D434" s="38"/>
      <c r="E434" s="39"/>
      <c r="F434" s="40"/>
      <c r="G434" s="40"/>
      <c r="H434" s="54"/>
      <c r="I434" s="54"/>
    </row>
    <row r="435" spans="1:9" ht="15">
      <c r="A435" s="38"/>
      <c r="B435" s="38"/>
      <c r="D435" s="38"/>
      <c r="E435" s="39"/>
      <c r="F435" s="40"/>
      <c r="G435" s="40"/>
      <c r="H435" s="54"/>
      <c r="I435" s="54"/>
    </row>
    <row r="436" spans="1:9" ht="15">
      <c r="A436" s="38"/>
      <c r="B436" s="38"/>
      <c r="D436" s="38"/>
      <c r="E436" s="39"/>
      <c r="F436" s="40"/>
      <c r="G436" s="40"/>
      <c r="H436" s="54"/>
      <c r="I436" s="54"/>
    </row>
    <row r="437" spans="1:9" ht="15">
      <c r="A437" s="38"/>
      <c r="B437" s="38"/>
      <c r="D437" s="38"/>
      <c r="E437" s="39"/>
      <c r="F437" s="40"/>
      <c r="G437" s="40"/>
      <c r="H437" s="54"/>
      <c r="I437" s="54"/>
    </row>
    <row r="438" spans="1:9" ht="15">
      <c r="A438" s="38"/>
      <c r="B438" s="38"/>
      <c r="D438" s="38"/>
      <c r="E438" s="39"/>
      <c r="F438" s="40"/>
      <c r="G438" s="40"/>
      <c r="H438" s="54"/>
      <c r="I438" s="54"/>
    </row>
    <row r="439" spans="1:9" ht="15">
      <c r="A439" s="38"/>
      <c r="B439" s="38"/>
      <c r="D439" s="38"/>
      <c r="E439" s="39"/>
      <c r="F439" s="40"/>
      <c r="G439" s="40"/>
      <c r="H439" s="54"/>
      <c r="I439" s="54"/>
    </row>
    <row r="440" spans="1:9" ht="15">
      <c r="A440" s="38"/>
      <c r="B440" s="38"/>
      <c r="D440" s="38"/>
      <c r="E440" s="39"/>
      <c r="F440" s="40"/>
      <c r="G440" s="40"/>
      <c r="H440" s="54"/>
      <c r="I440" s="54"/>
    </row>
    <row r="441" spans="1:9" ht="15">
      <c r="A441" s="38"/>
      <c r="B441" s="38"/>
      <c r="D441" s="38"/>
      <c r="E441" s="39"/>
      <c r="F441" s="40"/>
      <c r="G441" s="40"/>
      <c r="H441" s="54"/>
      <c r="I441" s="54"/>
    </row>
    <row r="442" spans="1:9" ht="15">
      <c r="A442" s="38"/>
      <c r="B442" s="38"/>
      <c r="D442" s="38"/>
      <c r="E442" s="39"/>
      <c r="F442" s="40"/>
      <c r="G442" s="40"/>
      <c r="H442" s="54"/>
      <c r="I442" s="54"/>
    </row>
    <row r="443" spans="1:9" ht="15">
      <c r="A443" s="38"/>
      <c r="B443" s="38"/>
      <c r="D443" s="38"/>
      <c r="E443" s="39"/>
      <c r="F443" s="40"/>
      <c r="G443" s="40"/>
      <c r="H443" s="54"/>
      <c r="I443" s="54"/>
    </row>
    <row r="444" spans="1:9" ht="15">
      <c r="A444" s="38"/>
      <c r="B444" s="38"/>
      <c r="D444" s="38"/>
      <c r="E444" s="39"/>
      <c r="F444" s="40"/>
      <c r="G444" s="40"/>
      <c r="H444" s="54"/>
      <c r="I444" s="54"/>
    </row>
    <row r="445" spans="1:9" ht="15">
      <c r="A445" s="38"/>
      <c r="B445" s="38"/>
      <c r="D445" s="38"/>
      <c r="E445" s="39"/>
      <c r="F445" s="40"/>
      <c r="G445" s="40"/>
      <c r="H445" s="54"/>
      <c r="I445" s="54"/>
    </row>
    <row r="446" spans="1:9" ht="15">
      <c r="A446" s="38"/>
      <c r="B446" s="38"/>
      <c r="D446" s="38"/>
      <c r="E446" s="39"/>
      <c r="F446" s="40"/>
      <c r="G446" s="40"/>
      <c r="H446" s="54"/>
      <c r="I446" s="54"/>
    </row>
    <row r="447" spans="1:9" ht="15">
      <c r="A447" s="38"/>
      <c r="B447" s="38"/>
      <c r="D447" s="38"/>
      <c r="E447" s="39"/>
      <c r="F447" s="40"/>
      <c r="G447" s="40"/>
      <c r="H447" s="54"/>
      <c r="I447" s="54"/>
    </row>
    <row r="448" spans="1:9" ht="15">
      <c r="A448" s="38"/>
      <c r="B448" s="38"/>
      <c r="D448" s="38"/>
      <c r="E448" s="39"/>
      <c r="F448" s="40"/>
      <c r="G448" s="40"/>
      <c r="H448" s="54"/>
      <c r="I448" s="54"/>
    </row>
    <row r="449" spans="1:9" ht="15">
      <c r="A449" s="38"/>
      <c r="B449" s="38"/>
      <c r="D449" s="38"/>
      <c r="E449" s="39"/>
      <c r="F449" s="40"/>
      <c r="G449" s="40"/>
      <c r="H449" s="54"/>
      <c r="I449" s="54"/>
    </row>
    <row r="450" spans="1:9" ht="15">
      <c r="A450" s="38"/>
      <c r="B450" s="38"/>
      <c r="D450" s="38"/>
      <c r="E450" s="39"/>
      <c r="F450" s="40"/>
      <c r="G450" s="40"/>
      <c r="H450" s="54"/>
      <c r="I450" s="54"/>
    </row>
    <row r="451" spans="1:9" ht="15">
      <c r="A451" s="38"/>
      <c r="B451" s="38"/>
      <c r="D451" s="38"/>
      <c r="E451" s="39"/>
      <c r="F451" s="40"/>
      <c r="G451" s="40"/>
      <c r="H451" s="54"/>
      <c r="I451" s="54"/>
    </row>
    <row r="452" spans="1:9" ht="15">
      <c r="A452" s="38"/>
      <c r="B452" s="38"/>
      <c r="D452" s="38"/>
      <c r="E452" s="39"/>
      <c r="F452" s="40"/>
      <c r="G452" s="40"/>
      <c r="H452" s="54"/>
      <c r="I452" s="54"/>
    </row>
    <row r="453" spans="1:9" ht="15">
      <c r="A453" s="38"/>
      <c r="B453" s="38"/>
      <c r="D453" s="38"/>
      <c r="E453" s="39"/>
      <c r="F453" s="40"/>
      <c r="G453" s="40"/>
      <c r="H453" s="54"/>
      <c r="I453" s="54"/>
    </row>
    <row r="454" spans="1:9" ht="15">
      <c r="A454" s="38"/>
      <c r="B454" s="38"/>
      <c r="D454" s="38"/>
      <c r="E454" s="39"/>
      <c r="F454" s="40"/>
      <c r="G454" s="40"/>
      <c r="H454" s="54"/>
      <c r="I454" s="54"/>
    </row>
    <row r="455" spans="1:9" ht="15">
      <c r="A455" s="38"/>
      <c r="B455" s="38"/>
      <c r="D455" s="38"/>
      <c r="E455" s="39"/>
      <c r="F455" s="40"/>
      <c r="G455" s="40"/>
      <c r="H455" s="54"/>
      <c r="I455" s="54"/>
    </row>
    <row r="456" spans="1:9" ht="15">
      <c r="A456" s="38"/>
      <c r="B456" s="38"/>
      <c r="D456" s="38"/>
      <c r="E456" s="39"/>
      <c r="F456" s="40"/>
      <c r="G456" s="40"/>
      <c r="H456" s="54"/>
      <c r="I456" s="54"/>
    </row>
    <row r="457" spans="1:9" ht="15">
      <c r="A457" s="38"/>
      <c r="B457" s="38"/>
      <c r="D457" s="38"/>
      <c r="E457" s="39"/>
      <c r="F457" s="40"/>
      <c r="G457" s="40"/>
      <c r="H457" s="54"/>
      <c r="I457" s="54"/>
    </row>
    <row r="458" spans="1:9" ht="15">
      <c r="A458" s="38"/>
      <c r="B458" s="38"/>
      <c r="D458" s="38"/>
      <c r="E458" s="39"/>
      <c r="F458" s="40"/>
      <c r="G458" s="40"/>
      <c r="H458" s="54"/>
      <c r="I458" s="54"/>
    </row>
    <row r="459" spans="1:9" ht="15">
      <c r="A459" s="38"/>
      <c r="B459" s="38"/>
      <c r="D459" s="38"/>
      <c r="E459" s="39"/>
      <c r="F459" s="40"/>
      <c r="G459" s="40"/>
      <c r="H459" s="54"/>
      <c r="I459" s="54"/>
    </row>
    <row r="460" spans="1:9" ht="15">
      <c r="A460" s="38"/>
      <c r="B460" s="38"/>
      <c r="D460" s="38"/>
      <c r="E460" s="39"/>
      <c r="F460" s="40"/>
      <c r="G460" s="40"/>
      <c r="H460" s="54"/>
      <c r="I460" s="54"/>
    </row>
    <row r="461" spans="1:9" ht="15">
      <c r="A461" s="38"/>
      <c r="B461" s="38"/>
      <c r="D461" s="38"/>
      <c r="E461" s="39"/>
      <c r="F461" s="40"/>
      <c r="G461" s="40"/>
      <c r="H461" s="54"/>
      <c r="I461" s="54"/>
    </row>
    <row r="462" spans="1:9" ht="15">
      <c r="A462" s="38"/>
      <c r="B462" s="38"/>
      <c r="D462" s="38"/>
      <c r="E462" s="39"/>
      <c r="F462" s="40"/>
      <c r="G462" s="40"/>
      <c r="H462" s="54"/>
      <c r="I462" s="54"/>
    </row>
    <row r="463" spans="1:9" ht="15">
      <c r="A463" s="38"/>
      <c r="B463" s="38"/>
      <c r="D463" s="38"/>
      <c r="E463" s="39"/>
      <c r="F463" s="40"/>
      <c r="G463" s="40"/>
      <c r="H463" s="54"/>
      <c r="I463" s="54"/>
    </row>
    <row r="464" spans="1:9" ht="15">
      <c r="A464" s="38"/>
      <c r="B464" s="38"/>
      <c r="D464" s="38"/>
      <c r="E464" s="39"/>
      <c r="F464" s="40"/>
      <c r="G464" s="40"/>
      <c r="H464" s="54"/>
      <c r="I464" s="54"/>
    </row>
    <row r="465" spans="1:9" ht="15">
      <c r="A465" s="38"/>
      <c r="B465" s="38"/>
      <c r="D465" s="38"/>
      <c r="E465" s="39"/>
      <c r="F465" s="40"/>
      <c r="G465" s="40"/>
      <c r="H465" s="54"/>
      <c r="I465" s="54"/>
    </row>
    <row r="466" spans="1:9" ht="15">
      <c r="A466" s="38"/>
      <c r="B466" s="38"/>
      <c r="D466" s="38"/>
      <c r="E466" s="39"/>
      <c r="F466" s="40"/>
      <c r="G466" s="40"/>
      <c r="H466" s="54"/>
      <c r="I466" s="54"/>
    </row>
    <row r="467" spans="1:9" ht="15">
      <c r="A467" s="38"/>
      <c r="B467" s="38"/>
      <c r="D467" s="38"/>
      <c r="E467" s="39"/>
      <c r="F467" s="40"/>
      <c r="G467" s="40"/>
      <c r="H467" s="54"/>
      <c r="I467" s="54"/>
    </row>
    <row r="468" spans="1:9" ht="15">
      <c r="A468" s="38"/>
      <c r="B468" s="38"/>
      <c r="D468" s="38"/>
      <c r="E468" s="39"/>
      <c r="F468" s="40"/>
      <c r="G468" s="40"/>
      <c r="H468" s="54"/>
      <c r="I468" s="54"/>
    </row>
    <row r="469" spans="1:9" ht="15">
      <c r="A469" s="38"/>
      <c r="B469" s="38"/>
      <c r="D469" s="38"/>
      <c r="E469" s="39"/>
      <c r="F469" s="40"/>
      <c r="G469" s="40"/>
      <c r="H469" s="54"/>
      <c r="I469" s="54"/>
    </row>
    <row r="470" spans="1:9" ht="15">
      <c r="A470" s="38"/>
      <c r="B470" s="38"/>
      <c r="D470" s="38"/>
      <c r="E470" s="39"/>
      <c r="F470" s="40"/>
      <c r="G470" s="40"/>
      <c r="H470" s="54"/>
      <c r="I470" s="54"/>
    </row>
    <row r="471" spans="1:9" ht="15">
      <c r="A471" s="38"/>
      <c r="B471" s="38"/>
      <c r="D471" s="38"/>
      <c r="E471" s="39"/>
      <c r="F471" s="40"/>
      <c r="G471" s="40"/>
      <c r="H471" s="54"/>
      <c r="I471" s="54"/>
    </row>
    <row r="472" spans="1:9" ht="15">
      <c r="A472" s="38"/>
      <c r="B472" s="38"/>
      <c r="D472" s="38"/>
      <c r="E472" s="39"/>
      <c r="F472" s="40"/>
      <c r="G472" s="40"/>
      <c r="H472" s="54"/>
      <c r="I472" s="54"/>
    </row>
    <row r="473" spans="1:9" ht="15">
      <c r="A473" s="38"/>
      <c r="B473" s="38"/>
      <c r="D473" s="38"/>
      <c r="E473" s="39"/>
      <c r="F473" s="40"/>
      <c r="G473" s="40"/>
      <c r="H473" s="54"/>
      <c r="I473" s="54"/>
    </row>
    <row r="474" spans="1:9" ht="15">
      <c r="A474" s="38"/>
      <c r="B474" s="38"/>
      <c r="D474" s="38"/>
      <c r="E474" s="39"/>
      <c r="F474" s="40"/>
      <c r="G474" s="40"/>
      <c r="H474" s="54"/>
      <c r="I474" s="54"/>
    </row>
    <row r="475" spans="1:9" ht="15">
      <c r="A475" s="38"/>
      <c r="B475" s="38"/>
      <c r="D475" s="38"/>
      <c r="E475" s="39"/>
      <c r="F475" s="40"/>
      <c r="G475" s="40"/>
      <c r="H475" s="54"/>
      <c r="I475" s="54"/>
    </row>
    <row r="476" spans="1:9" ht="15">
      <c r="A476" s="38"/>
      <c r="B476" s="38"/>
      <c r="D476" s="38"/>
      <c r="E476" s="39"/>
      <c r="F476" s="40"/>
      <c r="G476" s="40"/>
      <c r="H476" s="54"/>
      <c r="I476" s="54"/>
    </row>
    <row r="477" spans="1:9" ht="15">
      <c r="A477" s="38"/>
      <c r="B477" s="38"/>
      <c r="D477" s="38"/>
      <c r="E477" s="39"/>
      <c r="F477" s="40"/>
      <c r="G477" s="40"/>
      <c r="H477" s="54"/>
      <c r="I477" s="54"/>
    </row>
    <row r="478" spans="1:9" ht="15">
      <c r="A478" s="38"/>
      <c r="B478" s="38"/>
      <c r="D478" s="38"/>
      <c r="E478" s="39"/>
      <c r="F478" s="40"/>
      <c r="G478" s="40"/>
      <c r="H478" s="54"/>
      <c r="I478" s="54"/>
    </row>
    <row r="479" spans="1:9" ht="15">
      <c r="A479" s="38"/>
      <c r="B479" s="38"/>
      <c r="D479" s="38"/>
      <c r="E479" s="39"/>
      <c r="F479" s="40"/>
      <c r="G479" s="40"/>
      <c r="H479" s="54"/>
      <c r="I479" s="54"/>
    </row>
    <row r="480" spans="1:9" ht="15">
      <c r="A480" s="38"/>
      <c r="B480" s="38"/>
      <c r="D480" s="38"/>
      <c r="E480" s="39"/>
      <c r="F480" s="40"/>
      <c r="G480" s="40"/>
      <c r="H480" s="54"/>
      <c r="I480" s="54"/>
    </row>
    <row r="481" spans="1:9" ht="15">
      <c r="A481" s="38"/>
      <c r="B481" s="38"/>
      <c r="D481" s="38"/>
      <c r="E481" s="39"/>
      <c r="F481" s="40"/>
      <c r="G481" s="40"/>
      <c r="H481" s="54"/>
      <c r="I481" s="54"/>
    </row>
    <row r="482" spans="1:9" ht="15">
      <c r="A482" s="38"/>
      <c r="B482" s="38"/>
      <c r="D482" s="38"/>
      <c r="E482" s="39"/>
      <c r="F482" s="40"/>
      <c r="G482" s="40"/>
      <c r="H482" s="54"/>
      <c r="I482" s="54"/>
    </row>
    <row r="483" spans="1:9" ht="15">
      <c r="A483" s="38"/>
      <c r="B483" s="38"/>
      <c r="D483" s="38"/>
      <c r="E483" s="39"/>
      <c r="F483" s="40"/>
      <c r="G483" s="40"/>
      <c r="H483" s="54"/>
      <c r="I483" s="54"/>
    </row>
    <row r="484" spans="1:9" ht="15">
      <c r="A484" s="38"/>
      <c r="B484" s="38"/>
      <c r="D484" s="38"/>
      <c r="E484" s="39"/>
      <c r="F484" s="40"/>
      <c r="G484" s="40"/>
      <c r="H484" s="54"/>
      <c r="I484" s="54"/>
    </row>
    <row r="485" spans="1:9" ht="15">
      <c r="A485" s="38"/>
      <c r="B485" s="38"/>
      <c r="D485" s="38"/>
      <c r="E485" s="39"/>
      <c r="F485" s="40"/>
      <c r="G485" s="40"/>
      <c r="H485" s="54"/>
      <c r="I485" s="54"/>
    </row>
    <row r="486" spans="1:9" ht="15">
      <c r="A486" s="38"/>
      <c r="B486" s="38"/>
      <c r="D486" s="38"/>
      <c r="E486" s="39"/>
      <c r="F486" s="40"/>
      <c r="G486" s="40"/>
      <c r="H486" s="54"/>
      <c r="I486" s="54"/>
    </row>
    <row r="487" spans="1:9" ht="15">
      <c r="A487" s="38"/>
      <c r="B487" s="38"/>
      <c r="D487" s="38"/>
      <c r="E487" s="39"/>
      <c r="F487" s="40"/>
      <c r="G487" s="40"/>
      <c r="H487" s="54"/>
      <c r="I487" s="54"/>
    </row>
    <row r="488" spans="1:9" ht="15">
      <c r="A488" s="38"/>
      <c r="B488" s="38"/>
      <c r="D488" s="38"/>
      <c r="E488" s="39"/>
      <c r="F488" s="40"/>
      <c r="G488" s="40"/>
      <c r="H488" s="54"/>
      <c r="I488" s="54"/>
    </row>
    <row r="489" spans="1:9" ht="15">
      <c r="A489" s="38"/>
      <c r="B489" s="38"/>
      <c r="D489" s="38"/>
      <c r="E489" s="39"/>
      <c r="F489" s="40"/>
      <c r="G489" s="40"/>
      <c r="H489" s="54"/>
      <c r="I489" s="54"/>
    </row>
    <row r="490" spans="1:9" ht="15">
      <c r="A490" s="38"/>
      <c r="B490" s="38"/>
      <c r="D490" s="38"/>
      <c r="E490" s="39"/>
      <c r="F490" s="40"/>
      <c r="G490" s="40"/>
      <c r="H490" s="54"/>
      <c r="I490" s="54"/>
    </row>
    <row r="491" spans="1:9" ht="15">
      <c r="A491" s="38"/>
      <c r="B491" s="38"/>
      <c r="D491" s="38"/>
      <c r="E491" s="39"/>
      <c r="F491" s="40"/>
      <c r="G491" s="40"/>
      <c r="H491" s="54"/>
      <c r="I491" s="54"/>
    </row>
    <row r="492" spans="1:9" ht="15">
      <c r="A492" s="38"/>
      <c r="B492" s="38"/>
      <c r="D492" s="38"/>
      <c r="E492" s="39"/>
      <c r="F492" s="40"/>
      <c r="G492" s="40"/>
      <c r="H492" s="54"/>
      <c r="I492" s="54"/>
    </row>
    <row r="493" spans="1:9" ht="15">
      <c r="A493" s="38"/>
      <c r="B493" s="38"/>
      <c r="D493" s="38"/>
      <c r="E493" s="39"/>
      <c r="F493" s="40"/>
      <c r="G493" s="40"/>
      <c r="H493" s="54"/>
      <c r="I493" s="54"/>
    </row>
    <row r="494" spans="1:9" ht="15">
      <c r="A494" s="38"/>
      <c r="B494" s="38"/>
      <c r="D494" s="38"/>
      <c r="E494" s="39"/>
      <c r="F494" s="40"/>
      <c r="G494" s="40"/>
      <c r="H494" s="54"/>
      <c r="I494" s="54"/>
    </row>
    <row r="495" spans="1:9" ht="15">
      <c r="A495" s="38"/>
      <c r="B495" s="38"/>
      <c r="D495" s="38"/>
      <c r="E495" s="39"/>
      <c r="F495" s="40"/>
      <c r="G495" s="40"/>
      <c r="H495" s="54"/>
      <c r="I495" s="54"/>
    </row>
    <row r="496" spans="1:9" ht="15">
      <c r="A496" s="38"/>
      <c r="B496" s="38"/>
      <c r="D496" s="38"/>
      <c r="E496" s="39"/>
      <c r="F496" s="40"/>
      <c r="G496" s="40"/>
      <c r="H496" s="54"/>
      <c r="I496" s="54"/>
    </row>
    <row r="497" spans="1:9" ht="15">
      <c r="A497" s="38"/>
      <c r="B497" s="38"/>
      <c r="D497" s="38"/>
      <c r="E497" s="39"/>
      <c r="F497" s="40"/>
      <c r="G497" s="40"/>
      <c r="H497" s="54"/>
      <c r="I497" s="54"/>
    </row>
    <row r="498" spans="1:9" ht="15">
      <c r="A498" s="38"/>
      <c r="B498" s="38"/>
      <c r="D498" s="38"/>
      <c r="E498" s="39"/>
      <c r="F498" s="40"/>
      <c r="G498" s="40"/>
      <c r="H498" s="54"/>
      <c r="I498" s="54"/>
    </row>
    <row r="499" spans="1:9" ht="15">
      <c r="A499" s="38"/>
      <c r="B499" s="38"/>
      <c r="D499" s="38"/>
      <c r="E499" s="39"/>
      <c r="F499" s="40"/>
      <c r="G499" s="40"/>
      <c r="H499" s="54"/>
      <c r="I499" s="54"/>
    </row>
    <row r="500" spans="1:9" ht="15">
      <c r="A500" s="38"/>
      <c r="B500" s="38"/>
      <c r="D500" s="38"/>
      <c r="E500" s="39"/>
      <c r="F500" s="40"/>
      <c r="G500" s="40"/>
      <c r="H500" s="54"/>
      <c r="I500" s="54"/>
    </row>
    <row r="501" spans="1:9" ht="15">
      <c r="A501" s="38"/>
      <c r="B501" s="38"/>
      <c r="D501" s="38"/>
      <c r="E501" s="39"/>
      <c r="F501" s="40"/>
      <c r="G501" s="40"/>
      <c r="H501" s="54"/>
      <c r="I501" s="54"/>
    </row>
    <row r="502" spans="1:9" ht="15">
      <c r="A502" s="38"/>
      <c r="B502" s="38"/>
      <c r="D502" s="38"/>
      <c r="E502" s="39"/>
      <c r="F502" s="40"/>
      <c r="G502" s="40"/>
      <c r="H502" s="54"/>
      <c r="I502" s="54"/>
    </row>
    <row r="503" spans="1:9" ht="15">
      <c r="A503" s="38"/>
      <c r="B503" s="38"/>
      <c r="D503" s="38"/>
      <c r="E503" s="39"/>
      <c r="F503" s="40"/>
      <c r="G503" s="40"/>
      <c r="H503" s="54"/>
      <c r="I503" s="54"/>
    </row>
    <row r="504" spans="1:9" ht="15">
      <c r="A504" s="38"/>
      <c r="B504" s="38"/>
      <c r="D504" s="38"/>
      <c r="E504" s="39"/>
      <c r="F504" s="40"/>
      <c r="G504" s="40"/>
      <c r="H504" s="54"/>
      <c r="I504" s="54"/>
    </row>
    <row r="505" spans="1:9" ht="15">
      <c r="A505" s="38"/>
      <c r="B505" s="38"/>
      <c r="D505" s="38"/>
      <c r="E505" s="39"/>
      <c r="F505" s="40"/>
      <c r="G505" s="40"/>
      <c r="H505" s="54"/>
      <c r="I505" s="54"/>
    </row>
    <row r="506" spans="1:9" ht="15">
      <c r="A506" s="38"/>
      <c r="B506" s="38"/>
      <c r="D506" s="38"/>
      <c r="E506" s="39"/>
      <c r="F506" s="40"/>
      <c r="G506" s="40"/>
      <c r="H506" s="54"/>
      <c r="I506" s="54"/>
    </row>
    <row r="507" spans="1:9" ht="15">
      <c r="A507" s="38"/>
      <c r="B507" s="38"/>
      <c r="D507" s="38"/>
      <c r="E507" s="39"/>
      <c r="F507" s="40"/>
      <c r="G507" s="40"/>
      <c r="H507" s="54"/>
      <c r="I507" s="54"/>
    </row>
    <row r="508" spans="1:9" ht="15">
      <c r="A508" s="38"/>
      <c r="B508" s="38"/>
      <c r="D508" s="38"/>
      <c r="E508" s="39"/>
      <c r="F508" s="40"/>
      <c r="G508" s="40"/>
      <c r="H508" s="54"/>
      <c r="I508" s="54"/>
    </row>
    <row r="509" spans="1:9" ht="15">
      <c r="A509" s="38"/>
      <c r="B509" s="38"/>
      <c r="D509" s="38"/>
      <c r="E509" s="39"/>
      <c r="F509" s="40"/>
      <c r="G509" s="40"/>
      <c r="H509" s="54"/>
      <c r="I509" s="54"/>
    </row>
    <row r="510" spans="1:9" ht="15">
      <c r="A510" s="38"/>
      <c r="B510" s="38"/>
      <c r="D510" s="38"/>
      <c r="E510" s="39"/>
      <c r="F510" s="40"/>
      <c r="G510" s="40"/>
      <c r="H510" s="54"/>
      <c r="I510" s="54"/>
    </row>
    <row r="511" spans="1:9" ht="15">
      <c r="A511" s="38"/>
      <c r="B511" s="38"/>
      <c r="D511" s="38"/>
      <c r="E511" s="39"/>
      <c r="F511" s="40"/>
      <c r="G511" s="40"/>
      <c r="H511" s="54"/>
      <c r="I511" s="54"/>
    </row>
    <row r="512" spans="1:9" ht="15">
      <c r="A512" s="38"/>
      <c r="B512" s="38"/>
      <c r="D512" s="38"/>
      <c r="E512" s="39"/>
      <c r="F512" s="40"/>
      <c r="G512" s="40"/>
      <c r="H512" s="54"/>
      <c r="I512" s="54"/>
    </row>
    <row r="513" spans="1:9" ht="15">
      <c r="A513" s="38"/>
      <c r="B513" s="38"/>
      <c r="D513" s="38"/>
      <c r="E513" s="39"/>
      <c r="F513" s="40"/>
      <c r="G513" s="40"/>
      <c r="H513" s="54"/>
      <c r="I513" s="54"/>
    </row>
    <row r="514" spans="1:9" ht="15">
      <c r="A514" s="38"/>
      <c r="B514" s="38"/>
      <c r="D514" s="38"/>
      <c r="E514" s="39"/>
      <c r="F514" s="40"/>
      <c r="G514" s="40"/>
      <c r="H514" s="54"/>
      <c r="I514" s="54"/>
    </row>
    <row r="515" spans="1:9" ht="15">
      <c r="A515" s="38"/>
      <c r="B515" s="38"/>
      <c r="D515" s="38"/>
      <c r="E515" s="39"/>
      <c r="F515" s="40"/>
      <c r="G515" s="40"/>
      <c r="H515" s="54"/>
      <c r="I515" s="54"/>
    </row>
    <row r="516" spans="1:9" ht="15">
      <c r="A516" s="38"/>
      <c r="B516" s="38"/>
      <c r="D516" s="38"/>
      <c r="E516" s="39"/>
      <c r="F516" s="40"/>
      <c r="G516" s="40"/>
      <c r="H516" s="54"/>
      <c r="I516" s="54"/>
    </row>
    <row r="517" spans="1:9" ht="15">
      <c r="A517" s="38"/>
      <c r="B517" s="38"/>
      <c r="D517" s="38"/>
      <c r="E517" s="39"/>
      <c r="F517" s="40"/>
      <c r="G517" s="40"/>
      <c r="H517" s="54"/>
      <c r="I517" s="54"/>
    </row>
    <row r="518" spans="1:9" ht="15">
      <c r="A518" s="38"/>
      <c r="B518" s="38"/>
      <c r="D518" s="38"/>
      <c r="E518" s="39"/>
      <c r="F518" s="40"/>
      <c r="G518" s="40"/>
      <c r="H518" s="54"/>
      <c r="I518" s="54"/>
    </row>
    <row r="519" spans="1:9" ht="15">
      <c r="A519" s="38"/>
      <c r="B519" s="38"/>
      <c r="D519" s="38"/>
      <c r="E519" s="39"/>
      <c r="F519" s="40"/>
      <c r="G519" s="40"/>
      <c r="H519" s="54"/>
      <c r="I519" s="54"/>
    </row>
    <row r="520" spans="1:9" ht="15">
      <c r="A520" s="38"/>
      <c r="B520" s="38"/>
      <c r="D520" s="38"/>
      <c r="E520" s="39"/>
      <c r="F520" s="40"/>
      <c r="G520" s="40"/>
      <c r="H520" s="54"/>
      <c r="I520" s="54"/>
    </row>
    <row r="521" spans="1:9" ht="15">
      <c r="A521" s="38"/>
      <c r="B521" s="38"/>
      <c r="D521" s="38"/>
      <c r="E521" s="39"/>
      <c r="F521" s="40"/>
      <c r="G521" s="40"/>
      <c r="H521" s="54"/>
      <c r="I521" s="54"/>
    </row>
    <row r="522" spans="1:9" ht="15">
      <c r="A522" s="38"/>
      <c r="B522" s="38"/>
      <c r="D522" s="38"/>
      <c r="E522" s="39"/>
      <c r="F522" s="40"/>
      <c r="G522" s="40"/>
      <c r="H522" s="54"/>
      <c r="I522" s="54"/>
    </row>
    <row r="523" spans="1:9" ht="15">
      <c r="A523" s="38"/>
      <c r="B523" s="38"/>
      <c r="D523" s="38"/>
      <c r="E523" s="39"/>
      <c r="F523" s="40"/>
      <c r="G523" s="40"/>
      <c r="H523" s="54"/>
      <c r="I523" s="54"/>
    </row>
    <row r="524" spans="1:9" ht="15">
      <c r="A524" s="38"/>
      <c r="B524" s="38"/>
      <c r="D524" s="38"/>
      <c r="E524" s="39"/>
      <c r="F524" s="40"/>
      <c r="G524" s="40"/>
      <c r="H524" s="54"/>
      <c r="I524" s="54"/>
    </row>
    <row r="525" spans="1:9" ht="15">
      <c r="A525" s="38"/>
      <c r="B525" s="38"/>
      <c r="D525" s="38"/>
      <c r="E525" s="39"/>
      <c r="F525" s="40"/>
      <c r="G525" s="40"/>
      <c r="H525" s="54"/>
      <c r="I525" s="54"/>
    </row>
    <row r="526" spans="1:9" ht="15">
      <c r="A526" s="38"/>
      <c r="B526" s="38"/>
      <c r="D526" s="38"/>
      <c r="E526" s="39"/>
      <c r="F526" s="40"/>
      <c r="G526" s="40"/>
      <c r="H526" s="54"/>
      <c r="I526" s="54"/>
    </row>
    <row r="527" spans="1:9" ht="15">
      <c r="A527" s="38"/>
      <c r="B527" s="38"/>
      <c r="D527" s="38"/>
      <c r="E527" s="39"/>
      <c r="F527" s="40"/>
      <c r="G527" s="40"/>
      <c r="H527" s="54"/>
      <c r="I527" s="54"/>
    </row>
    <row r="528" spans="1:9" ht="15">
      <c r="A528" s="38"/>
      <c r="B528" s="38"/>
      <c r="D528" s="38"/>
      <c r="E528" s="39"/>
      <c r="F528" s="40"/>
      <c r="G528" s="40"/>
      <c r="H528" s="54"/>
      <c r="I528" s="54"/>
    </row>
    <row r="529" spans="1:9" ht="15">
      <c r="A529" s="38"/>
      <c r="B529" s="38"/>
      <c r="D529" s="38"/>
      <c r="E529" s="39"/>
      <c r="F529" s="40"/>
      <c r="G529" s="40"/>
      <c r="H529" s="54"/>
      <c r="I529" s="54"/>
    </row>
    <row r="530" spans="1:9" ht="15">
      <c r="A530" s="38"/>
      <c r="B530" s="38"/>
      <c r="D530" s="38"/>
      <c r="E530" s="39"/>
      <c r="F530" s="40"/>
      <c r="G530" s="40"/>
      <c r="H530" s="54"/>
      <c r="I530" s="54"/>
    </row>
    <row r="531" spans="1:9" ht="15">
      <c r="A531" s="38"/>
      <c r="B531" s="38"/>
      <c r="D531" s="38"/>
      <c r="E531" s="39"/>
      <c r="F531" s="40"/>
      <c r="G531" s="40"/>
      <c r="H531" s="54"/>
      <c r="I531" s="54"/>
    </row>
    <row r="532" spans="1:9" ht="15">
      <c r="A532" s="38"/>
      <c r="B532" s="38"/>
      <c r="D532" s="38"/>
      <c r="E532" s="39"/>
      <c r="F532" s="40"/>
      <c r="G532" s="40"/>
      <c r="H532" s="54"/>
      <c r="I532" s="54"/>
    </row>
    <row r="533" spans="1:9" ht="15">
      <c r="A533" s="38"/>
      <c r="B533" s="38"/>
      <c r="D533" s="38"/>
      <c r="E533" s="39"/>
      <c r="F533" s="40"/>
      <c r="G533" s="40"/>
      <c r="H533" s="54"/>
      <c r="I533" s="54"/>
    </row>
    <row r="534" spans="1:9" ht="15">
      <c r="A534" s="38"/>
      <c r="B534" s="38"/>
      <c r="D534" s="38"/>
      <c r="E534" s="39"/>
      <c r="F534" s="40"/>
      <c r="G534" s="40"/>
      <c r="H534" s="54"/>
      <c r="I534" s="54"/>
    </row>
    <row r="535" spans="1:9" ht="15">
      <c r="A535" s="38"/>
      <c r="B535" s="38"/>
      <c r="D535" s="38"/>
      <c r="E535" s="39"/>
      <c r="F535" s="40"/>
      <c r="G535" s="40"/>
      <c r="H535" s="54"/>
      <c r="I535" s="54"/>
    </row>
    <row r="536" spans="1:9" ht="15">
      <c r="A536" s="38"/>
      <c r="B536" s="38"/>
      <c r="D536" s="38"/>
      <c r="E536" s="39"/>
      <c r="F536" s="40"/>
      <c r="G536" s="40"/>
      <c r="H536" s="54"/>
      <c r="I536" s="54"/>
    </row>
    <row r="537" spans="1:9" ht="15">
      <c r="A537" s="38"/>
      <c r="B537" s="38"/>
      <c r="D537" s="38"/>
      <c r="E537" s="39"/>
      <c r="F537" s="40"/>
      <c r="G537" s="40"/>
      <c r="H537" s="54"/>
      <c r="I537" s="54"/>
    </row>
    <row r="538" spans="1:9" ht="15">
      <c r="A538" s="38"/>
      <c r="B538" s="38"/>
      <c r="D538" s="38"/>
      <c r="E538" s="39"/>
      <c r="F538" s="40"/>
      <c r="G538" s="40"/>
      <c r="H538" s="54"/>
      <c r="I538" s="54"/>
    </row>
    <row r="539" spans="1:9" ht="15">
      <c r="A539" s="38"/>
      <c r="B539" s="38"/>
      <c r="D539" s="38"/>
      <c r="E539" s="39"/>
      <c r="F539" s="40"/>
      <c r="G539" s="40"/>
      <c r="H539" s="54"/>
      <c r="I539" s="54"/>
    </row>
    <row r="540" spans="1:9" ht="15">
      <c r="A540" s="38"/>
      <c r="B540" s="38"/>
      <c r="D540" s="38"/>
      <c r="E540" s="39"/>
      <c r="F540" s="40"/>
      <c r="G540" s="40"/>
      <c r="H540" s="54"/>
      <c r="I540" s="54"/>
    </row>
    <row r="541" spans="1:9" ht="15">
      <c r="A541" s="38"/>
      <c r="B541" s="38"/>
      <c r="D541" s="38"/>
      <c r="E541" s="39"/>
      <c r="F541" s="40"/>
      <c r="G541" s="40"/>
      <c r="H541" s="54"/>
      <c r="I541" s="54"/>
    </row>
    <row r="542" spans="1:9" ht="15">
      <c r="A542" s="38"/>
      <c r="B542" s="38"/>
      <c r="D542" s="38"/>
      <c r="E542" s="39"/>
      <c r="F542" s="40"/>
      <c r="G542" s="40"/>
      <c r="H542" s="54"/>
      <c r="I542" s="54"/>
    </row>
    <row r="543" spans="1:9" ht="15">
      <c r="A543" s="38"/>
      <c r="B543" s="38"/>
      <c r="D543" s="38"/>
      <c r="E543" s="39"/>
      <c r="F543" s="40"/>
      <c r="G543" s="40"/>
      <c r="H543" s="54"/>
      <c r="I543" s="54"/>
    </row>
    <row r="544" spans="1:9" ht="15">
      <c r="A544" s="38"/>
      <c r="B544" s="38"/>
      <c r="D544" s="38"/>
      <c r="E544" s="39"/>
      <c r="F544" s="40"/>
      <c r="G544" s="40"/>
      <c r="H544" s="54"/>
      <c r="I544" s="54"/>
    </row>
    <row r="545" spans="1:9" ht="15">
      <c r="A545" s="38"/>
      <c r="B545" s="38"/>
      <c r="D545" s="38"/>
      <c r="E545" s="39"/>
      <c r="F545" s="40"/>
      <c r="G545" s="40"/>
      <c r="H545" s="54"/>
      <c r="I545" s="54"/>
    </row>
    <row r="546" spans="1:9" ht="15">
      <c r="A546" s="38"/>
      <c r="B546" s="38"/>
      <c r="D546" s="38"/>
      <c r="E546" s="39"/>
      <c r="F546" s="40"/>
      <c r="G546" s="40"/>
      <c r="H546" s="54"/>
      <c r="I546" s="54"/>
    </row>
    <row r="547" spans="1:9" ht="15">
      <c r="A547" s="38"/>
      <c r="B547" s="38"/>
      <c r="D547" s="38"/>
      <c r="E547" s="39"/>
      <c r="F547" s="40"/>
      <c r="G547" s="40"/>
      <c r="H547" s="54"/>
      <c r="I547" s="54"/>
    </row>
    <row r="548" spans="1:9" ht="15">
      <c r="A548" s="38"/>
      <c r="B548" s="38"/>
      <c r="D548" s="38"/>
      <c r="E548" s="39"/>
      <c r="F548" s="40"/>
      <c r="G548" s="40"/>
      <c r="H548" s="54"/>
      <c r="I548" s="54"/>
    </row>
    <row r="549" spans="1:9" ht="15">
      <c r="A549" s="38"/>
      <c r="B549" s="38"/>
      <c r="D549" s="38"/>
      <c r="E549" s="39"/>
      <c r="F549" s="40"/>
      <c r="G549" s="40"/>
      <c r="H549" s="54"/>
      <c r="I549" s="54"/>
    </row>
    <row r="550" spans="1:9" ht="15">
      <c r="A550" s="38"/>
      <c r="B550" s="38"/>
      <c r="D550" s="38"/>
      <c r="E550" s="39"/>
      <c r="F550" s="40"/>
      <c r="G550" s="40"/>
      <c r="H550" s="54"/>
      <c r="I550" s="54"/>
    </row>
    <row r="551" spans="1:9" ht="15">
      <c r="A551" s="38"/>
      <c r="B551" s="38"/>
      <c r="D551" s="38"/>
      <c r="E551" s="39"/>
      <c r="F551" s="40"/>
      <c r="G551" s="40"/>
      <c r="H551" s="54"/>
      <c r="I551" s="54"/>
    </row>
    <row r="552" spans="1:9" ht="15">
      <c r="A552" s="38"/>
      <c r="B552" s="38"/>
      <c r="D552" s="38"/>
      <c r="E552" s="39"/>
      <c r="F552" s="40"/>
      <c r="G552" s="40"/>
      <c r="H552" s="54"/>
      <c r="I552" s="54"/>
    </row>
    <row r="553" spans="1:9" ht="15">
      <c r="A553" s="38"/>
      <c r="B553" s="38"/>
      <c r="D553" s="38"/>
      <c r="E553" s="39"/>
      <c r="F553" s="40"/>
      <c r="G553" s="40"/>
      <c r="H553" s="54"/>
      <c r="I553" s="54"/>
    </row>
    <row r="554" spans="1:9" ht="15">
      <c r="A554" s="38"/>
      <c r="B554" s="38"/>
      <c r="D554" s="38"/>
      <c r="E554" s="39"/>
      <c r="F554" s="40"/>
      <c r="G554" s="40"/>
      <c r="H554" s="54"/>
      <c r="I554" s="54"/>
    </row>
    <row r="555" spans="1:9" ht="15">
      <c r="A555" s="38"/>
      <c r="B555" s="38"/>
      <c r="D555" s="38"/>
      <c r="E555" s="39"/>
      <c r="F555" s="40"/>
      <c r="G555" s="40"/>
      <c r="H555" s="54"/>
      <c r="I555" s="54"/>
    </row>
    <row r="556" spans="1:9" ht="15">
      <c r="A556" s="38"/>
      <c r="B556" s="38"/>
      <c r="D556" s="38"/>
      <c r="E556" s="39"/>
      <c r="F556" s="40"/>
      <c r="G556" s="40"/>
      <c r="H556" s="54"/>
      <c r="I556" s="54"/>
    </row>
    <row r="557" spans="1:9" ht="15">
      <c r="A557" s="38"/>
      <c r="B557" s="38"/>
      <c r="D557" s="38"/>
      <c r="E557" s="39"/>
      <c r="F557" s="40"/>
      <c r="G557" s="40"/>
      <c r="H557" s="54"/>
      <c r="I557" s="54"/>
    </row>
    <row r="558" spans="1:9" ht="15">
      <c r="A558" s="38"/>
      <c r="B558" s="38"/>
      <c r="D558" s="38"/>
      <c r="E558" s="39"/>
      <c r="F558" s="40"/>
      <c r="G558" s="40"/>
      <c r="H558" s="54"/>
      <c r="I558" s="54"/>
    </row>
    <row r="559" spans="1:9" ht="15">
      <c r="A559" s="38"/>
      <c r="B559" s="38"/>
      <c r="D559" s="38"/>
      <c r="E559" s="39"/>
      <c r="F559" s="40"/>
      <c r="G559" s="40"/>
      <c r="H559" s="54"/>
      <c r="I559" s="54"/>
    </row>
    <row r="560" spans="1:9" ht="15">
      <c r="A560" s="38"/>
      <c r="B560" s="38"/>
      <c r="D560" s="38"/>
      <c r="E560" s="39"/>
      <c r="F560" s="40"/>
      <c r="G560" s="40"/>
      <c r="H560" s="54"/>
      <c r="I560" s="54"/>
    </row>
    <row r="561" spans="1:9" ht="15">
      <c r="A561" s="38"/>
      <c r="B561" s="38"/>
      <c r="D561" s="38"/>
      <c r="E561" s="39"/>
      <c r="F561" s="40"/>
      <c r="G561" s="40"/>
      <c r="H561" s="54"/>
      <c r="I561" s="54"/>
    </row>
    <row r="562" spans="1:9" ht="15">
      <c r="A562" s="38"/>
      <c r="B562" s="38"/>
      <c r="D562" s="38"/>
      <c r="E562" s="39"/>
      <c r="F562" s="40"/>
      <c r="G562" s="40"/>
      <c r="H562" s="54"/>
      <c r="I562" s="54"/>
    </row>
    <row r="563" spans="1:9" ht="15">
      <c r="A563" s="38"/>
      <c r="B563" s="38"/>
      <c r="D563" s="38"/>
      <c r="E563" s="39"/>
      <c r="F563" s="40"/>
      <c r="G563" s="40"/>
      <c r="H563" s="54"/>
      <c r="I563" s="54"/>
    </row>
    <row r="564" spans="1:9" ht="15">
      <c r="A564" s="38"/>
      <c r="B564" s="38"/>
      <c r="D564" s="38"/>
      <c r="E564" s="39"/>
      <c r="F564" s="40"/>
      <c r="G564" s="40"/>
      <c r="H564" s="54"/>
      <c r="I564" s="54"/>
    </row>
    <row r="565" spans="1:9" ht="15">
      <c r="A565" s="38"/>
      <c r="B565" s="38"/>
      <c r="D565" s="38"/>
      <c r="E565" s="39"/>
      <c r="F565" s="40"/>
      <c r="G565" s="40"/>
      <c r="H565" s="54"/>
      <c r="I565" s="54"/>
    </row>
    <row r="566" spans="1:9" ht="15">
      <c r="A566" s="38"/>
      <c r="B566" s="38"/>
      <c r="D566" s="38"/>
      <c r="E566" s="39"/>
      <c r="F566" s="40"/>
      <c r="G566" s="40"/>
      <c r="H566" s="54"/>
      <c r="I566" s="54"/>
    </row>
    <row r="567" spans="1:9" ht="15">
      <c r="A567" s="38"/>
      <c r="B567" s="38"/>
      <c r="D567" s="38"/>
      <c r="E567" s="39"/>
      <c r="F567" s="40"/>
      <c r="G567" s="40"/>
      <c r="H567" s="54"/>
      <c r="I567" s="54"/>
    </row>
    <row r="568" spans="1:9" ht="15">
      <c r="A568" s="38"/>
      <c r="B568" s="38"/>
      <c r="D568" s="38"/>
      <c r="E568" s="39"/>
      <c r="F568" s="40"/>
      <c r="G568" s="40"/>
      <c r="H568" s="54"/>
      <c r="I568" s="54"/>
    </row>
    <row r="569" spans="1:9" ht="15">
      <c r="A569" s="38"/>
      <c r="B569" s="38"/>
      <c r="D569" s="38"/>
      <c r="E569" s="39"/>
      <c r="F569" s="40"/>
      <c r="G569" s="40"/>
      <c r="H569" s="54"/>
      <c r="I569" s="54"/>
    </row>
    <row r="570" spans="1:9" ht="15">
      <c r="A570" s="38"/>
      <c r="B570" s="38"/>
      <c r="D570" s="38"/>
      <c r="E570" s="39"/>
      <c r="F570" s="40"/>
      <c r="G570" s="40"/>
      <c r="H570" s="54"/>
      <c r="I570" s="54"/>
    </row>
    <row r="571" spans="1:9" ht="15">
      <c r="A571" s="38"/>
      <c r="B571" s="38"/>
      <c r="D571" s="38"/>
      <c r="E571" s="39"/>
      <c r="F571" s="40"/>
      <c r="G571" s="40"/>
      <c r="H571" s="54"/>
      <c r="I571" s="54"/>
    </row>
    <row r="572" spans="1:9" ht="15">
      <c r="A572" s="38"/>
      <c r="B572" s="38"/>
      <c r="D572" s="38"/>
      <c r="E572" s="39"/>
      <c r="F572" s="40"/>
      <c r="G572" s="40"/>
      <c r="H572" s="54"/>
      <c r="I572" s="54"/>
    </row>
    <row r="573" spans="1:9" ht="15">
      <c r="A573" s="38"/>
      <c r="B573" s="38"/>
      <c r="D573" s="38"/>
      <c r="E573" s="39"/>
      <c r="F573" s="40"/>
      <c r="G573" s="40"/>
      <c r="H573" s="54"/>
      <c r="I573" s="54"/>
    </row>
    <row r="574" spans="1:9" ht="15">
      <c r="A574" s="38"/>
      <c r="B574" s="38"/>
      <c r="D574" s="38"/>
      <c r="E574" s="39"/>
      <c r="F574" s="40"/>
      <c r="G574" s="40"/>
      <c r="H574" s="54"/>
      <c r="I574" s="54"/>
    </row>
    <row r="575" spans="1:9" ht="15">
      <c r="A575" s="38"/>
      <c r="B575" s="38"/>
      <c r="D575" s="38"/>
      <c r="E575" s="39"/>
      <c r="F575" s="40"/>
      <c r="G575" s="40"/>
      <c r="H575" s="54"/>
      <c r="I575" s="54"/>
    </row>
    <row r="576" spans="1:9" ht="15">
      <c r="A576" s="38"/>
      <c r="B576" s="38"/>
      <c r="D576" s="38"/>
      <c r="E576" s="39"/>
      <c r="F576" s="40"/>
      <c r="G576" s="40"/>
      <c r="H576" s="54"/>
      <c r="I576" s="54"/>
    </row>
    <row r="577" spans="1:9" ht="15">
      <c r="A577" s="38"/>
      <c r="B577" s="38"/>
      <c r="D577" s="38"/>
      <c r="E577" s="39"/>
      <c r="F577" s="40"/>
      <c r="G577" s="40"/>
      <c r="H577" s="54"/>
      <c r="I577" s="54"/>
    </row>
    <row r="578" spans="1:9" ht="15">
      <c r="A578" s="38"/>
      <c r="B578" s="38"/>
      <c r="D578" s="38"/>
      <c r="E578" s="39"/>
      <c r="F578" s="40"/>
      <c r="G578" s="40"/>
      <c r="H578" s="54"/>
      <c r="I578" s="54"/>
    </row>
    <row r="579" spans="1:9" ht="15">
      <c r="A579" s="38"/>
      <c r="B579" s="38"/>
      <c r="D579" s="38"/>
      <c r="E579" s="39"/>
      <c r="F579" s="40"/>
      <c r="G579" s="40"/>
      <c r="H579" s="54"/>
      <c r="I579" s="54"/>
    </row>
    <row r="580" spans="1:9" ht="15">
      <c r="A580" s="38"/>
      <c r="B580" s="38"/>
      <c r="D580" s="38"/>
      <c r="E580" s="39"/>
      <c r="F580" s="40"/>
      <c r="G580" s="40"/>
      <c r="H580" s="54"/>
      <c r="I580" s="54"/>
    </row>
    <row r="581" spans="1:9" ht="15">
      <c r="A581" s="38"/>
      <c r="B581" s="38"/>
      <c r="D581" s="38"/>
      <c r="E581" s="39"/>
      <c r="F581" s="40"/>
      <c r="G581" s="40"/>
      <c r="H581" s="54"/>
      <c r="I581" s="54"/>
    </row>
    <row r="582" spans="1:9" ht="15">
      <c r="A582" s="38"/>
      <c r="B582" s="38"/>
      <c r="D582" s="38"/>
      <c r="E582" s="39"/>
      <c r="F582" s="40"/>
      <c r="G582" s="40"/>
      <c r="H582" s="54"/>
      <c r="I582" s="54"/>
    </row>
    <row r="583" spans="1:9" ht="15">
      <c r="A583" s="38"/>
      <c r="B583" s="38"/>
      <c r="D583" s="38"/>
      <c r="E583" s="39"/>
      <c r="F583" s="40"/>
      <c r="G583" s="40"/>
      <c r="H583" s="54"/>
      <c r="I583" s="54"/>
    </row>
    <row r="584" spans="1:9" ht="15">
      <c r="A584" s="38"/>
      <c r="B584" s="38"/>
      <c r="D584" s="38"/>
      <c r="E584" s="39"/>
      <c r="F584" s="40"/>
      <c r="G584" s="40"/>
      <c r="H584" s="54"/>
      <c r="I584" s="54"/>
    </row>
    <row r="585" spans="1:9" ht="15">
      <c r="A585" s="38"/>
      <c r="B585" s="38"/>
      <c r="D585" s="38"/>
      <c r="E585" s="39"/>
      <c r="F585" s="40"/>
      <c r="G585" s="40"/>
      <c r="H585" s="54"/>
      <c r="I585" s="54"/>
    </row>
    <row r="586" spans="1:9" ht="15">
      <c r="A586" s="38"/>
      <c r="B586" s="38"/>
      <c r="D586" s="38"/>
      <c r="E586" s="39"/>
      <c r="F586" s="40"/>
      <c r="G586" s="40"/>
      <c r="H586" s="54"/>
      <c r="I586" s="54"/>
    </row>
    <row r="587" spans="1:9" ht="15">
      <c r="A587" s="38"/>
      <c r="B587" s="38"/>
      <c r="D587" s="38"/>
      <c r="E587" s="39"/>
      <c r="F587" s="40"/>
      <c r="G587" s="40"/>
      <c r="H587" s="54"/>
      <c r="I587" s="54"/>
    </row>
    <row r="588" spans="1:9" ht="15">
      <c r="A588" s="38"/>
      <c r="B588" s="38"/>
      <c r="D588" s="38"/>
      <c r="E588" s="39"/>
      <c r="F588" s="40"/>
      <c r="G588" s="40"/>
      <c r="H588" s="54"/>
      <c r="I588" s="54"/>
    </row>
    <row r="589" spans="1:9" ht="15">
      <c r="A589" s="38"/>
      <c r="B589" s="38"/>
      <c r="D589" s="38"/>
      <c r="E589" s="39"/>
      <c r="F589" s="40"/>
      <c r="G589" s="40"/>
      <c r="H589" s="54"/>
      <c r="I589" s="54"/>
    </row>
    <row r="590" spans="1:9" ht="15">
      <c r="A590" s="38"/>
      <c r="B590" s="38"/>
      <c r="D590" s="38"/>
      <c r="E590" s="39"/>
      <c r="F590" s="40"/>
      <c r="G590" s="40"/>
      <c r="H590" s="54"/>
      <c r="I590" s="54"/>
    </row>
    <row r="591" spans="1:9" ht="15">
      <c r="A591" s="38"/>
      <c r="B591" s="38"/>
      <c r="D591" s="38"/>
      <c r="E591" s="39"/>
      <c r="F591" s="40"/>
      <c r="G591" s="40"/>
      <c r="H591" s="54"/>
      <c r="I591" s="54"/>
    </row>
    <row r="592" spans="1:9" ht="15">
      <c r="A592" s="38"/>
      <c r="B592" s="38"/>
      <c r="D592" s="38"/>
      <c r="E592" s="39"/>
      <c r="F592" s="40"/>
      <c r="G592" s="40"/>
      <c r="H592" s="54"/>
      <c r="I592" s="54"/>
    </row>
    <row r="593" spans="1:9" ht="15">
      <c r="A593" s="38"/>
      <c r="B593" s="38"/>
      <c r="D593" s="38"/>
      <c r="E593" s="39"/>
      <c r="F593" s="40"/>
      <c r="G593" s="40"/>
      <c r="H593" s="54"/>
      <c r="I593" s="54"/>
    </row>
    <row r="594" spans="1:9" ht="15">
      <c r="A594" s="38"/>
      <c r="B594" s="38"/>
      <c r="D594" s="38"/>
      <c r="E594" s="39"/>
      <c r="F594" s="40"/>
      <c r="G594" s="40"/>
      <c r="H594" s="54"/>
      <c r="I594" s="54"/>
    </row>
    <row r="595" spans="1:9" ht="15">
      <c r="A595" s="38"/>
      <c r="B595" s="38"/>
      <c r="D595" s="38"/>
      <c r="E595" s="39"/>
      <c r="F595" s="40"/>
      <c r="G595" s="40"/>
      <c r="H595" s="54"/>
      <c r="I595" s="54"/>
    </row>
    <row r="596" spans="1:9" ht="15">
      <c r="A596" s="38"/>
      <c r="B596" s="38"/>
      <c r="D596" s="38"/>
      <c r="E596" s="39"/>
      <c r="F596" s="40"/>
      <c r="G596" s="40"/>
      <c r="H596" s="54"/>
      <c r="I596" s="54"/>
    </row>
    <row r="597" spans="1:9" ht="15">
      <c r="A597" s="38"/>
      <c r="B597" s="38"/>
      <c r="D597" s="38"/>
      <c r="E597" s="39"/>
      <c r="F597" s="40"/>
      <c r="G597" s="40"/>
      <c r="H597" s="54"/>
      <c r="I597" s="54"/>
    </row>
    <row r="598" spans="1:9" ht="15">
      <c r="A598" s="38"/>
      <c r="B598" s="38"/>
      <c r="D598" s="38"/>
      <c r="E598" s="39"/>
      <c r="F598" s="40"/>
      <c r="G598" s="40"/>
      <c r="H598" s="54"/>
      <c r="I598" s="54"/>
    </row>
    <row r="599" spans="1:9" ht="15">
      <c r="A599" s="38"/>
      <c r="B599" s="38"/>
      <c r="D599" s="38"/>
      <c r="E599" s="39"/>
      <c r="F599" s="40"/>
      <c r="G599" s="40"/>
      <c r="H599" s="54"/>
      <c r="I599" s="54"/>
    </row>
    <row r="600" spans="1:9" ht="15">
      <c r="A600" s="38"/>
      <c r="B600" s="38"/>
      <c r="D600" s="38"/>
      <c r="E600" s="39"/>
      <c r="F600" s="40"/>
      <c r="G600" s="40"/>
      <c r="H600" s="54"/>
      <c r="I600" s="54"/>
    </row>
    <row r="601" spans="1:9" ht="15">
      <c r="A601" s="38"/>
      <c r="B601" s="38"/>
      <c r="D601" s="38"/>
      <c r="E601" s="39"/>
      <c r="F601" s="40"/>
      <c r="G601" s="40"/>
      <c r="H601" s="54"/>
      <c r="I601" s="54"/>
    </row>
    <row r="602" spans="1:9" ht="15">
      <c r="A602" s="38"/>
      <c r="B602" s="38"/>
      <c r="D602" s="38"/>
      <c r="E602" s="39"/>
      <c r="F602" s="40"/>
      <c r="G602" s="40"/>
      <c r="H602" s="54"/>
      <c r="I602" s="54"/>
    </row>
    <row r="603" spans="1:9" ht="15">
      <c r="A603" s="38"/>
      <c r="B603" s="38"/>
      <c r="D603" s="38"/>
      <c r="E603" s="39"/>
      <c r="F603" s="40"/>
      <c r="G603" s="40"/>
      <c r="H603" s="54"/>
      <c r="I603" s="54"/>
    </row>
    <row r="604" spans="1:9" ht="15">
      <c r="A604" s="38"/>
      <c r="B604" s="38"/>
      <c r="D604" s="38"/>
      <c r="E604" s="39"/>
      <c r="F604" s="40"/>
      <c r="G604" s="40"/>
      <c r="H604" s="54"/>
      <c r="I604" s="54"/>
    </row>
    <row r="605" spans="1:9" ht="15">
      <c r="A605" s="38"/>
      <c r="B605" s="38"/>
      <c r="D605" s="38"/>
      <c r="E605" s="39"/>
      <c r="F605" s="40"/>
      <c r="G605" s="40"/>
      <c r="H605" s="54"/>
      <c r="I605" s="54"/>
    </row>
    <row r="606" spans="1:9" ht="15">
      <c r="A606" s="38"/>
      <c r="B606" s="38"/>
      <c r="D606" s="38"/>
      <c r="E606" s="39"/>
      <c r="F606" s="40"/>
      <c r="G606" s="40"/>
      <c r="H606" s="54"/>
      <c r="I606" s="54"/>
    </row>
    <row r="607" spans="1:9" ht="15">
      <c r="A607" s="38"/>
      <c r="B607" s="38"/>
      <c r="D607" s="38"/>
      <c r="E607" s="39"/>
      <c r="F607" s="40"/>
      <c r="G607" s="40"/>
      <c r="H607" s="54"/>
      <c r="I607" s="54"/>
    </row>
    <row r="608" spans="1:9" ht="15">
      <c r="A608" s="38"/>
      <c r="B608" s="38"/>
      <c r="D608" s="38"/>
      <c r="E608" s="39"/>
      <c r="F608" s="40"/>
      <c r="G608" s="40"/>
      <c r="H608" s="54"/>
      <c r="I608" s="54"/>
    </row>
    <row r="609" spans="1:9" ht="15">
      <c r="A609" s="38"/>
      <c r="B609" s="38"/>
      <c r="D609" s="38"/>
      <c r="E609" s="39"/>
      <c r="F609" s="40"/>
      <c r="G609" s="40"/>
      <c r="H609" s="54"/>
      <c r="I609" s="54"/>
    </row>
    <row r="610" spans="1:9" ht="15">
      <c r="A610" s="38"/>
      <c r="B610" s="38"/>
      <c r="D610" s="38"/>
      <c r="E610" s="39"/>
      <c r="F610" s="40"/>
      <c r="G610" s="40"/>
      <c r="H610" s="54"/>
      <c r="I610" s="54"/>
    </row>
    <row r="611" spans="1:9" ht="15">
      <c r="A611" s="38"/>
      <c r="B611" s="38"/>
      <c r="D611" s="38"/>
      <c r="E611" s="39"/>
      <c r="F611" s="40"/>
      <c r="G611" s="40"/>
      <c r="H611" s="54"/>
      <c r="I611" s="54"/>
    </row>
    <row r="612" spans="1:9" ht="15">
      <c r="A612" s="38"/>
      <c r="B612" s="38"/>
      <c r="D612" s="38"/>
      <c r="E612" s="39"/>
      <c r="F612" s="40"/>
      <c r="G612" s="40"/>
      <c r="H612" s="54"/>
      <c r="I612" s="54"/>
    </row>
    <row r="613" spans="1:9" ht="15">
      <c r="A613" s="38"/>
      <c r="B613" s="38"/>
      <c r="D613" s="38"/>
      <c r="E613" s="39"/>
      <c r="F613" s="40"/>
      <c r="G613" s="40"/>
      <c r="H613" s="54"/>
      <c r="I613" s="54"/>
    </row>
    <row r="614" spans="1:9" ht="15">
      <c r="A614" s="38"/>
      <c r="B614" s="38"/>
      <c r="D614" s="38"/>
      <c r="E614" s="39"/>
      <c r="F614" s="40"/>
      <c r="G614" s="40"/>
      <c r="H614" s="54"/>
      <c r="I614" s="54"/>
    </row>
    <row r="615" spans="1:9" ht="15">
      <c r="A615" s="38"/>
      <c r="B615" s="38"/>
      <c r="D615" s="38"/>
      <c r="E615" s="39"/>
      <c r="F615" s="40"/>
      <c r="G615" s="40"/>
      <c r="H615" s="54"/>
      <c r="I615" s="54"/>
    </row>
    <row r="616" spans="1:9" ht="15">
      <c r="A616" s="38"/>
      <c r="B616" s="38"/>
      <c r="D616" s="38"/>
      <c r="E616" s="39"/>
      <c r="F616" s="40"/>
      <c r="G616" s="40"/>
      <c r="H616" s="54"/>
      <c r="I616" s="54"/>
    </row>
    <row r="617" spans="1:9" ht="15">
      <c r="A617" s="38"/>
      <c r="B617" s="38"/>
      <c r="D617" s="38"/>
      <c r="E617" s="39"/>
      <c r="F617" s="40"/>
      <c r="G617" s="40"/>
      <c r="H617" s="54"/>
      <c r="I617" s="54"/>
    </row>
    <row r="618" spans="1:9" ht="15">
      <c r="A618" s="38"/>
      <c r="B618" s="38"/>
      <c r="D618" s="38"/>
      <c r="E618" s="39"/>
      <c r="F618" s="40"/>
      <c r="G618" s="40"/>
      <c r="H618" s="54"/>
      <c r="I618" s="54"/>
    </row>
    <row r="619" spans="1:9" ht="15">
      <c r="A619" s="38"/>
      <c r="B619" s="38"/>
      <c r="D619" s="38"/>
      <c r="E619" s="39"/>
      <c r="F619" s="40"/>
      <c r="G619" s="40"/>
      <c r="H619" s="54"/>
      <c r="I619" s="54"/>
    </row>
    <row r="620" spans="1:9" ht="15">
      <c r="A620" s="38"/>
      <c r="B620" s="38"/>
      <c r="D620" s="38"/>
      <c r="E620" s="39"/>
      <c r="F620" s="40"/>
      <c r="G620" s="40"/>
      <c r="H620" s="54"/>
      <c r="I620" s="54"/>
    </row>
    <row r="621" spans="1:9" ht="15">
      <c r="A621" s="38"/>
      <c r="B621" s="38"/>
      <c r="D621" s="38"/>
      <c r="E621" s="39"/>
      <c r="F621" s="40"/>
      <c r="G621" s="40"/>
      <c r="H621" s="54"/>
      <c r="I621" s="54"/>
    </row>
    <row r="622" spans="1:9" ht="15">
      <c r="A622" s="38"/>
      <c r="B622" s="38"/>
      <c r="D622" s="38"/>
      <c r="E622" s="39"/>
      <c r="F622" s="40"/>
      <c r="G622" s="40"/>
      <c r="H622" s="54"/>
      <c r="I622" s="54"/>
    </row>
    <row r="623" spans="1:9" ht="15">
      <c r="A623" s="38"/>
      <c r="B623" s="38"/>
      <c r="D623" s="38"/>
      <c r="E623" s="39"/>
      <c r="F623" s="40"/>
      <c r="G623" s="40"/>
      <c r="H623" s="54"/>
      <c r="I623" s="54"/>
    </row>
    <row r="624" spans="1:9" ht="15">
      <c r="A624" s="38"/>
      <c r="B624" s="38"/>
      <c r="D624" s="38"/>
      <c r="E624" s="39"/>
      <c r="F624" s="40"/>
      <c r="G624" s="40"/>
      <c r="H624" s="54"/>
      <c r="I624" s="54"/>
    </row>
    <row r="625" spans="1:9" ht="15">
      <c r="A625" s="38"/>
      <c r="B625" s="38"/>
      <c r="D625" s="38"/>
      <c r="E625" s="39"/>
      <c r="F625" s="40"/>
      <c r="G625" s="40"/>
      <c r="H625" s="54"/>
      <c r="I625" s="54"/>
    </row>
    <row r="626" spans="1:9" ht="15">
      <c r="A626" s="38"/>
      <c r="B626" s="38"/>
      <c r="D626" s="38"/>
      <c r="E626" s="39"/>
      <c r="F626" s="40"/>
      <c r="G626" s="40"/>
      <c r="H626" s="54"/>
      <c r="I626" s="54"/>
    </row>
    <row r="627" spans="1:9" ht="15">
      <c r="A627" s="38"/>
      <c r="B627" s="38"/>
      <c r="D627" s="38"/>
      <c r="E627" s="39"/>
      <c r="F627" s="40"/>
      <c r="G627" s="40"/>
      <c r="H627" s="54"/>
      <c r="I627" s="54"/>
    </row>
    <row r="628" spans="1:9" ht="15">
      <c r="A628" s="38"/>
      <c r="B628" s="38"/>
      <c r="D628" s="38"/>
      <c r="E628" s="39"/>
      <c r="F628" s="40"/>
      <c r="G628" s="40"/>
      <c r="H628" s="54"/>
      <c r="I628" s="54"/>
    </row>
    <row r="629" spans="1:9" ht="15">
      <c r="A629" s="38"/>
      <c r="B629" s="38"/>
      <c r="D629" s="38"/>
      <c r="E629" s="39"/>
      <c r="F629" s="40"/>
      <c r="G629" s="40"/>
      <c r="H629" s="54"/>
      <c r="I629" s="54"/>
    </row>
    <row r="630" spans="1:9" ht="15">
      <c r="A630" s="38"/>
      <c r="B630" s="38"/>
      <c r="D630" s="38"/>
      <c r="E630" s="39"/>
      <c r="F630" s="40"/>
      <c r="G630" s="40"/>
      <c r="H630" s="54"/>
      <c r="I630" s="54"/>
    </row>
    <row r="631" spans="1:9" ht="15">
      <c r="A631" s="38"/>
      <c r="B631" s="38"/>
      <c r="D631" s="38"/>
      <c r="E631" s="39"/>
      <c r="F631" s="40"/>
      <c r="G631" s="40"/>
      <c r="H631" s="54"/>
      <c r="I631" s="54"/>
    </row>
    <row r="632" spans="1:9" ht="15">
      <c r="A632" s="38"/>
      <c r="B632" s="38"/>
      <c r="D632" s="38"/>
      <c r="E632" s="39"/>
      <c r="F632" s="40"/>
      <c r="G632" s="40"/>
      <c r="H632" s="54"/>
      <c r="I632" s="54"/>
    </row>
    <row r="633" spans="1:9" ht="15">
      <c r="A633" s="38"/>
      <c r="B633" s="38"/>
      <c r="D633" s="38"/>
      <c r="E633" s="39"/>
      <c r="F633" s="40"/>
      <c r="G633" s="40"/>
      <c r="H633" s="54"/>
      <c r="I633" s="54"/>
    </row>
    <row r="634" spans="1:9" ht="15">
      <c r="A634" s="38"/>
      <c r="B634" s="38"/>
      <c r="D634" s="38"/>
      <c r="E634" s="39"/>
      <c r="F634" s="40"/>
      <c r="G634" s="40"/>
      <c r="H634" s="54"/>
      <c r="I634" s="54"/>
    </row>
    <row r="635" spans="1:9" ht="15">
      <c r="A635" s="38"/>
      <c r="B635" s="38"/>
      <c r="D635" s="38"/>
      <c r="E635" s="39"/>
      <c r="F635" s="40"/>
      <c r="G635" s="40"/>
      <c r="H635" s="54"/>
      <c r="I635" s="54"/>
    </row>
    <row r="636" spans="1:9" ht="15">
      <c r="A636" s="38"/>
      <c r="B636" s="38"/>
      <c r="D636" s="38"/>
      <c r="E636" s="39"/>
      <c r="F636" s="40"/>
      <c r="G636" s="40"/>
      <c r="H636" s="54"/>
      <c r="I636" s="54"/>
    </row>
    <row r="637" spans="1:9" ht="15">
      <c r="A637" s="38"/>
      <c r="B637" s="38"/>
      <c r="D637" s="38"/>
      <c r="E637" s="39"/>
      <c r="F637" s="40"/>
      <c r="G637" s="40"/>
      <c r="H637" s="54"/>
      <c r="I637" s="54"/>
    </row>
    <row r="638" spans="1:9" ht="15">
      <c r="A638" s="38"/>
      <c r="B638" s="38"/>
      <c r="D638" s="38"/>
      <c r="E638" s="39"/>
      <c r="F638" s="40"/>
      <c r="G638" s="40"/>
      <c r="H638" s="54"/>
      <c r="I638" s="54"/>
    </row>
    <row r="639" spans="1:9" ht="15">
      <c r="A639" s="38"/>
      <c r="B639" s="38"/>
      <c r="D639" s="38"/>
      <c r="E639" s="39"/>
      <c r="F639" s="40"/>
      <c r="G639" s="40"/>
      <c r="H639" s="54"/>
      <c r="I639" s="54"/>
    </row>
    <row r="640" spans="1:9" ht="15">
      <c r="A640" s="38"/>
      <c r="B640" s="38"/>
      <c r="D640" s="38"/>
      <c r="E640" s="39"/>
      <c r="F640" s="40"/>
      <c r="G640" s="40"/>
      <c r="H640" s="54"/>
      <c r="I640" s="54"/>
    </row>
    <row r="641" spans="1:9" ht="15">
      <c r="A641" s="38"/>
      <c r="B641" s="38"/>
      <c r="D641" s="38"/>
      <c r="E641" s="39"/>
      <c r="F641" s="40"/>
      <c r="G641" s="40"/>
      <c r="H641" s="54"/>
      <c r="I641" s="54"/>
    </row>
    <row r="642" spans="1:9" ht="15">
      <c r="A642" s="38"/>
      <c r="B642" s="38"/>
      <c r="D642" s="38"/>
      <c r="E642" s="39"/>
      <c r="F642" s="40"/>
      <c r="G642" s="40"/>
      <c r="H642" s="54"/>
      <c r="I642" s="54"/>
    </row>
    <row r="643" spans="1:9" ht="15">
      <c r="A643" s="38"/>
      <c r="B643" s="38"/>
      <c r="D643" s="38"/>
      <c r="E643" s="39"/>
      <c r="F643" s="40"/>
      <c r="G643" s="40"/>
      <c r="H643" s="54"/>
      <c r="I643" s="54"/>
    </row>
    <row r="644" spans="1:9" ht="15">
      <c r="A644" s="38"/>
      <c r="B644" s="38"/>
      <c r="D644" s="38"/>
      <c r="E644" s="39"/>
      <c r="F644" s="40"/>
      <c r="G644" s="40"/>
      <c r="H644" s="54"/>
      <c r="I644" s="54"/>
    </row>
    <row r="645" spans="1:9" ht="15">
      <c r="A645" s="38"/>
      <c r="B645" s="38"/>
      <c r="D645" s="38"/>
      <c r="E645" s="39"/>
      <c r="F645" s="40"/>
      <c r="G645" s="40"/>
      <c r="H645" s="54"/>
      <c r="I645" s="54"/>
    </row>
    <row r="646" spans="1:9" ht="15">
      <c r="A646" s="38"/>
      <c r="B646" s="38"/>
      <c r="D646" s="38"/>
      <c r="E646" s="39"/>
      <c r="F646" s="40"/>
      <c r="G646" s="40"/>
      <c r="H646" s="54"/>
      <c r="I646" s="54"/>
    </row>
    <row r="647" spans="1:9" ht="15">
      <c r="A647" s="38"/>
      <c r="B647" s="38"/>
      <c r="D647" s="38"/>
      <c r="E647" s="39"/>
      <c r="F647" s="40"/>
      <c r="G647" s="40"/>
      <c r="H647" s="54"/>
      <c r="I647" s="54"/>
    </row>
    <row r="648" spans="1:9" ht="15">
      <c r="A648" s="38"/>
      <c r="B648" s="38"/>
      <c r="D648" s="38"/>
      <c r="E648" s="39"/>
      <c r="F648" s="40"/>
      <c r="G648" s="40"/>
      <c r="H648" s="54"/>
      <c r="I648" s="54"/>
    </row>
    <row r="649" spans="1:9" ht="15">
      <c r="A649" s="38"/>
      <c r="B649" s="38"/>
      <c r="D649" s="38"/>
      <c r="E649" s="39"/>
      <c r="F649" s="40"/>
      <c r="G649" s="40"/>
      <c r="H649" s="54"/>
      <c r="I649" s="54"/>
    </row>
    <row r="650" spans="1:9" ht="15">
      <c r="A650" s="38"/>
      <c r="B650" s="38"/>
      <c r="D650" s="38"/>
      <c r="E650" s="39"/>
      <c r="F650" s="40"/>
      <c r="G650" s="40"/>
      <c r="H650" s="54"/>
      <c r="I650" s="54"/>
    </row>
    <row r="651" spans="1:9" ht="15">
      <c r="A651" s="38"/>
      <c r="B651" s="38"/>
      <c r="D651" s="38"/>
      <c r="E651" s="39"/>
      <c r="F651" s="40"/>
      <c r="G651" s="40"/>
      <c r="H651" s="54"/>
      <c r="I651" s="54"/>
    </row>
    <row r="652" spans="1:9" ht="15">
      <c r="A652" s="38"/>
      <c r="B652" s="38"/>
      <c r="D652" s="38"/>
      <c r="E652" s="39"/>
      <c r="F652" s="40"/>
      <c r="G652" s="40"/>
      <c r="H652" s="54"/>
      <c r="I652" s="54"/>
    </row>
    <row r="653" spans="1:9" ht="15">
      <c r="A653" s="38"/>
      <c r="B653" s="38"/>
      <c r="D653" s="38"/>
      <c r="E653" s="39"/>
      <c r="F653" s="40"/>
      <c r="G653" s="40"/>
      <c r="H653" s="54"/>
      <c r="I653" s="54"/>
    </row>
    <row r="654" spans="1:9" ht="15">
      <c r="A654" s="38"/>
      <c r="B654" s="38"/>
      <c r="D654" s="38"/>
      <c r="E654" s="39"/>
      <c r="F654" s="40"/>
      <c r="G654" s="40"/>
      <c r="H654" s="54"/>
      <c r="I654" s="54"/>
    </row>
    <row r="655" spans="1:9" ht="15">
      <c r="A655" s="38"/>
      <c r="B655" s="38"/>
      <c r="D655" s="38"/>
      <c r="E655" s="39"/>
      <c r="F655" s="40"/>
      <c r="G655" s="40"/>
      <c r="H655" s="54"/>
      <c r="I655" s="54"/>
    </row>
    <row r="656" spans="1:9" ht="15">
      <c r="A656" s="38"/>
      <c r="B656" s="38"/>
      <c r="D656" s="38"/>
      <c r="E656" s="39"/>
      <c r="F656" s="40"/>
      <c r="G656" s="40"/>
      <c r="H656" s="54"/>
      <c r="I656" s="54"/>
    </row>
    <row r="657" spans="1:9" ht="15">
      <c r="A657" s="38"/>
      <c r="B657" s="38"/>
      <c r="D657" s="38"/>
      <c r="E657" s="39"/>
      <c r="F657" s="40"/>
      <c r="G657" s="40"/>
      <c r="H657" s="54"/>
      <c r="I657" s="54"/>
    </row>
    <row r="658" spans="1:9" ht="15">
      <c r="A658" s="38"/>
      <c r="B658" s="38"/>
      <c r="D658" s="38"/>
      <c r="E658" s="39"/>
      <c r="F658" s="40"/>
      <c r="G658" s="40"/>
      <c r="H658" s="54"/>
      <c r="I658" s="54"/>
    </row>
    <row r="659" spans="1:9" ht="15">
      <c r="A659" s="38"/>
      <c r="B659" s="38"/>
      <c r="D659" s="38"/>
      <c r="E659" s="39"/>
      <c r="F659" s="40"/>
      <c r="G659" s="40"/>
      <c r="H659" s="54"/>
      <c r="I659" s="54"/>
    </row>
    <row r="660" spans="1:9" ht="15">
      <c r="A660" s="38"/>
      <c r="B660" s="38"/>
      <c r="D660" s="38"/>
      <c r="E660" s="39"/>
      <c r="F660" s="40"/>
      <c r="G660" s="40"/>
      <c r="H660" s="54"/>
      <c r="I660" s="54"/>
    </row>
    <row r="661" spans="1:9" ht="15">
      <c r="A661" s="38"/>
      <c r="B661" s="38"/>
      <c r="D661" s="38"/>
      <c r="E661" s="39"/>
      <c r="F661" s="40"/>
      <c r="G661" s="40"/>
      <c r="H661" s="54"/>
      <c r="I661" s="54"/>
    </row>
    <row r="662" spans="1:9" ht="15">
      <c r="A662" s="38"/>
      <c r="B662" s="38"/>
      <c r="D662" s="38"/>
      <c r="E662" s="39"/>
      <c r="F662" s="40"/>
      <c r="G662" s="40"/>
      <c r="H662" s="54"/>
      <c r="I662" s="54"/>
    </row>
    <row r="663" spans="1:9" ht="15">
      <c r="A663" s="38"/>
      <c r="B663" s="38"/>
      <c r="D663" s="38"/>
      <c r="E663" s="39"/>
      <c r="F663" s="40"/>
      <c r="G663" s="40"/>
      <c r="H663" s="54"/>
      <c r="I663" s="54"/>
    </row>
    <row r="664" spans="1:9" ht="15">
      <c r="A664" s="38"/>
      <c r="B664" s="38"/>
      <c r="D664" s="38"/>
      <c r="E664" s="39"/>
      <c r="F664" s="40"/>
      <c r="G664" s="40"/>
      <c r="H664" s="54"/>
      <c r="I664" s="54"/>
    </row>
    <row r="665" spans="1:9" ht="15">
      <c r="A665" s="38"/>
      <c r="B665" s="38"/>
      <c r="D665" s="38"/>
      <c r="E665" s="39"/>
      <c r="F665" s="40"/>
      <c r="G665" s="40"/>
      <c r="H665" s="54"/>
      <c r="I665" s="54"/>
    </row>
    <row r="666" spans="1:9" ht="15">
      <c r="A666" s="38"/>
      <c r="B666" s="38"/>
      <c r="D666" s="38"/>
      <c r="E666" s="39"/>
      <c r="F666" s="40"/>
      <c r="G666" s="40"/>
      <c r="H666" s="54"/>
      <c r="I666" s="54"/>
    </row>
    <row r="667" spans="1:9" ht="15">
      <c r="A667" s="38"/>
      <c r="B667" s="38"/>
      <c r="D667" s="38"/>
      <c r="E667" s="39"/>
      <c r="F667" s="40"/>
      <c r="G667" s="40"/>
      <c r="H667" s="54"/>
      <c r="I667" s="54"/>
    </row>
    <row r="668" spans="1:9" ht="15">
      <c r="A668" s="38"/>
      <c r="B668" s="38"/>
      <c r="D668" s="38"/>
      <c r="E668" s="39"/>
      <c r="F668" s="40"/>
      <c r="G668" s="40"/>
      <c r="H668" s="54"/>
      <c r="I668" s="54"/>
    </row>
    <row r="669" spans="1:9" ht="15">
      <c r="A669" s="38"/>
      <c r="B669" s="38"/>
      <c r="D669" s="38"/>
      <c r="E669" s="39"/>
      <c r="F669" s="40"/>
      <c r="G669" s="40"/>
      <c r="H669" s="54"/>
      <c r="I669" s="54"/>
    </row>
    <row r="670" spans="1:9" ht="15">
      <c r="A670" s="38"/>
      <c r="B670" s="38"/>
      <c r="D670" s="38"/>
      <c r="E670" s="39"/>
      <c r="F670" s="40"/>
      <c r="G670" s="40"/>
      <c r="H670" s="54"/>
      <c r="I670" s="54"/>
    </row>
    <row r="671" spans="1:9" ht="15">
      <c r="A671" s="38"/>
      <c r="B671" s="38"/>
      <c r="D671" s="38"/>
      <c r="E671" s="39"/>
      <c r="F671" s="40"/>
      <c r="G671" s="40"/>
      <c r="H671" s="54"/>
      <c r="I671" s="54"/>
    </row>
    <row r="672" spans="1:9" ht="15">
      <c r="A672" s="38"/>
      <c r="B672" s="38"/>
      <c r="D672" s="38"/>
      <c r="E672" s="39"/>
      <c r="F672" s="40"/>
      <c r="G672" s="40"/>
      <c r="H672" s="54"/>
      <c r="I672" s="54"/>
    </row>
    <row r="673" spans="1:9" ht="15">
      <c r="A673" s="38"/>
      <c r="B673" s="38"/>
      <c r="D673" s="38"/>
      <c r="E673" s="39"/>
      <c r="F673" s="40"/>
      <c r="G673" s="40"/>
      <c r="H673" s="54"/>
      <c r="I673" s="54"/>
    </row>
    <row r="674" spans="1:9" ht="15">
      <c r="A674" s="38"/>
      <c r="B674" s="38"/>
      <c r="D674" s="38"/>
      <c r="E674" s="39"/>
      <c r="F674" s="40"/>
      <c r="G674" s="40"/>
      <c r="H674" s="54"/>
      <c r="I674" s="54"/>
    </row>
    <row r="675" spans="1:9" ht="15">
      <c r="A675" s="38"/>
      <c r="B675" s="38"/>
      <c r="D675" s="38"/>
      <c r="E675" s="39"/>
      <c r="F675" s="40"/>
      <c r="G675" s="40"/>
      <c r="H675" s="54"/>
      <c r="I675" s="54"/>
    </row>
    <row r="676" spans="1:9" ht="15">
      <c r="A676" s="38"/>
      <c r="B676" s="38"/>
      <c r="D676" s="38"/>
      <c r="E676" s="39"/>
      <c r="F676" s="40"/>
      <c r="G676" s="40"/>
      <c r="H676" s="54"/>
      <c r="I676" s="54"/>
    </row>
    <row r="677" spans="1:9" ht="15">
      <c r="A677" s="38"/>
      <c r="B677" s="38"/>
      <c r="D677" s="38"/>
      <c r="E677" s="39"/>
      <c r="F677" s="40"/>
      <c r="G677" s="40"/>
      <c r="H677" s="54"/>
      <c r="I677" s="54"/>
    </row>
    <row r="678" spans="1:9" ht="15">
      <c r="A678" s="38"/>
      <c r="B678" s="38"/>
      <c r="D678" s="38"/>
      <c r="E678" s="39"/>
      <c r="F678" s="40"/>
      <c r="G678" s="40"/>
      <c r="H678" s="54"/>
      <c r="I678" s="54"/>
    </row>
    <row r="679" spans="1:9" ht="15">
      <c r="A679" s="38"/>
      <c r="B679" s="38"/>
      <c r="D679" s="38"/>
      <c r="E679" s="39"/>
      <c r="F679" s="40"/>
      <c r="G679" s="40"/>
      <c r="H679" s="54"/>
      <c r="I679" s="54"/>
    </row>
    <row r="680" spans="1:9" ht="15">
      <c r="A680" s="38"/>
      <c r="B680" s="38"/>
      <c r="D680" s="38"/>
      <c r="E680" s="39"/>
      <c r="F680" s="40"/>
      <c r="G680" s="40"/>
      <c r="H680" s="54"/>
      <c r="I680" s="54"/>
    </row>
    <row r="681" spans="1:9" ht="15">
      <c r="A681" s="38"/>
      <c r="B681" s="38"/>
      <c r="D681" s="38"/>
      <c r="E681" s="39"/>
      <c r="F681" s="40"/>
      <c r="G681" s="40"/>
      <c r="H681" s="54"/>
      <c r="I681" s="54"/>
    </row>
    <row r="682" spans="1:9" ht="15">
      <c r="A682" s="38"/>
      <c r="B682" s="38"/>
      <c r="D682" s="38"/>
      <c r="E682" s="39"/>
      <c r="F682" s="40"/>
      <c r="G682" s="40"/>
      <c r="H682" s="54"/>
      <c r="I682" s="54"/>
    </row>
    <row r="683" spans="1:9" ht="15">
      <c r="A683" s="38"/>
      <c r="B683" s="38"/>
      <c r="D683" s="38"/>
      <c r="E683" s="39"/>
      <c r="F683" s="40"/>
      <c r="G683" s="40"/>
      <c r="H683" s="54"/>
      <c r="I683" s="54"/>
    </row>
    <row r="684" spans="1:9" ht="15">
      <c r="A684" s="38"/>
      <c r="B684" s="38"/>
      <c r="D684" s="38"/>
      <c r="E684" s="39"/>
      <c r="F684" s="40"/>
      <c r="G684" s="40"/>
      <c r="H684" s="54"/>
      <c r="I684" s="54"/>
    </row>
    <row r="685" spans="1:9" ht="15">
      <c r="A685" s="38"/>
      <c r="B685" s="38"/>
      <c r="D685" s="38"/>
      <c r="E685" s="39"/>
      <c r="F685" s="40"/>
      <c r="G685" s="40"/>
      <c r="H685" s="54"/>
      <c r="I685" s="54"/>
    </row>
    <row r="686" spans="1:9" ht="15">
      <c r="A686" s="38"/>
      <c r="B686" s="38"/>
      <c r="D686" s="38"/>
      <c r="E686" s="39"/>
      <c r="F686" s="40"/>
      <c r="G686" s="40"/>
      <c r="H686" s="54"/>
      <c r="I686" s="54"/>
    </row>
    <row r="687" spans="1:9" ht="15">
      <c r="A687" s="38"/>
      <c r="B687" s="38"/>
      <c r="D687" s="38"/>
      <c r="E687" s="39"/>
      <c r="F687" s="40"/>
      <c r="G687" s="40"/>
      <c r="H687" s="54"/>
      <c r="I687" s="54"/>
    </row>
    <row r="688" spans="1:9" ht="15">
      <c r="A688" s="38"/>
      <c r="B688" s="38"/>
      <c r="D688" s="38"/>
      <c r="E688" s="39"/>
      <c r="F688" s="40"/>
      <c r="G688" s="40"/>
      <c r="H688" s="54"/>
      <c r="I688" s="54"/>
    </row>
    <row r="689" spans="1:9" ht="15">
      <c r="A689" s="38"/>
      <c r="B689" s="38"/>
      <c r="D689" s="38"/>
      <c r="E689" s="39"/>
      <c r="F689" s="40"/>
      <c r="G689" s="40"/>
      <c r="H689" s="54"/>
      <c r="I689" s="54"/>
    </row>
    <row r="690" spans="1:9" ht="15">
      <c r="A690" s="38"/>
      <c r="B690" s="38"/>
      <c r="D690" s="38"/>
      <c r="E690" s="39"/>
      <c r="F690" s="40"/>
      <c r="G690" s="40"/>
      <c r="H690" s="54"/>
      <c r="I690" s="54"/>
    </row>
    <row r="691" spans="1:9" ht="15">
      <c r="A691" s="38"/>
      <c r="B691" s="38"/>
      <c r="D691" s="38"/>
      <c r="E691" s="39"/>
      <c r="F691" s="40"/>
      <c r="G691" s="40"/>
      <c r="H691" s="54"/>
      <c r="I691" s="54"/>
    </row>
    <row r="692" spans="1:9" ht="15">
      <c r="A692" s="38"/>
      <c r="B692" s="38"/>
      <c r="D692" s="38"/>
      <c r="E692" s="39"/>
      <c r="F692" s="40"/>
      <c r="G692" s="40"/>
      <c r="H692" s="54"/>
      <c r="I692" s="54"/>
    </row>
  </sheetData>
  <sheetProtection/>
  <mergeCells count="70">
    <mergeCell ref="E69:H69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  <mergeCell ref="K9:K10"/>
    <mergeCell ref="L9:L10"/>
    <mergeCell ref="H9:H10"/>
    <mergeCell ref="F9:F10"/>
    <mergeCell ref="G9:G10"/>
    <mergeCell ref="J9:J10"/>
    <mergeCell ref="I9:I10"/>
    <mergeCell ref="A60:A68"/>
    <mergeCell ref="D68:E68"/>
    <mergeCell ref="D63:E63"/>
    <mergeCell ref="D65:E65"/>
    <mergeCell ref="D61:E61"/>
    <mergeCell ref="D67:E67"/>
    <mergeCell ref="D64:E64"/>
    <mergeCell ref="D60:E60"/>
    <mergeCell ref="D54:E54"/>
    <mergeCell ref="D53:E53"/>
    <mergeCell ref="D50:E50"/>
    <mergeCell ref="D48:E48"/>
    <mergeCell ref="D51:E51"/>
    <mergeCell ref="D52:E52"/>
    <mergeCell ref="D40:E40"/>
    <mergeCell ref="D46:E46"/>
    <mergeCell ref="D47:E47"/>
    <mergeCell ref="D45:E45"/>
    <mergeCell ref="D42:E42"/>
    <mergeCell ref="D36:E36"/>
    <mergeCell ref="D43:E43"/>
    <mergeCell ref="D44:E44"/>
    <mergeCell ref="A76:B76"/>
    <mergeCell ref="C76:J76"/>
    <mergeCell ref="A13:A17"/>
    <mergeCell ref="D13:E13"/>
    <mergeCell ref="D16:E16"/>
    <mergeCell ref="D17:E17"/>
    <mergeCell ref="D38:E38"/>
    <mergeCell ref="D34:E34"/>
    <mergeCell ref="D41:E41"/>
    <mergeCell ref="D55:E55"/>
    <mergeCell ref="E73:F73"/>
    <mergeCell ref="D66:E66"/>
    <mergeCell ref="G73:J73"/>
    <mergeCell ref="D39:E39"/>
    <mergeCell ref="D12:E12"/>
    <mergeCell ref="D33:E33"/>
    <mergeCell ref="D37:E37"/>
    <mergeCell ref="D32:E32"/>
    <mergeCell ref="D49:E49"/>
    <mergeCell ref="D35:E35"/>
    <mergeCell ref="M9:N9"/>
    <mergeCell ref="A6:N6"/>
    <mergeCell ref="D62:E62"/>
    <mergeCell ref="D59:E59"/>
    <mergeCell ref="D58:E58"/>
    <mergeCell ref="D31:E31"/>
    <mergeCell ref="A36:A47"/>
    <mergeCell ref="B11:C11"/>
    <mergeCell ref="A19:A32"/>
    <mergeCell ref="D56:E56"/>
  </mergeCells>
  <printOptions horizontalCentered="1"/>
  <pageMargins left="0.393700787401575" right="0.31496062992126" top="0.31496062992126" bottom="0.54" header="0.275590551181102" footer="0.31496062992126"/>
  <pageSetup fitToHeight="5" horizontalDpi="600" verticalDpi="600" orientation="portrait" paperSize="9" scale="75" r:id="rId1"/>
  <headerFooter alignWithMargins="0">
    <oddFooter>&amp;C&amp;8Pagina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R256"/>
  <sheetViews>
    <sheetView tabSelected="1" view="pageBreakPreview" zoomScale="88" zoomScaleNormal="64" zoomScaleSheetLayoutView="88" zoomScalePageLayoutView="0" workbookViewId="0" topLeftCell="A1">
      <pane xSplit="6" ySplit="13" topLeftCell="H117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L158" sqref="L158"/>
    </sheetView>
  </sheetViews>
  <sheetFormatPr defaultColWidth="9.140625" defaultRowHeight="12.75" outlineLevelCol="1"/>
  <cols>
    <col min="1" max="1" width="4.7109375" style="147" customWidth="1"/>
    <col min="2" max="2" width="3.421875" style="147" customWidth="1"/>
    <col min="3" max="3" width="3.7109375" style="147" customWidth="1"/>
    <col min="4" max="4" width="4.57421875" style="147" customWidth="1"/>
    <col min="5" max="5" width="26.140625" style="148" customWidth="1"/>
    <col min="6" max="6" width="5.00390625" style="42" customWidth="1"/>
    <col min="7" max="7" width="7.140625" style="43" hidden="1" customWidth="1" outlineLevel="1"/>
    <col min="8" max="8" width="8.7109375" style="41" customWidth="1" collapsed="1"/>
    <col min="9" max="9" width="9.140625" style="43" customWidth="1"/>
    <col min="10" max="11" width="8.28125" style="271" customWidth="1"/>
    <col min="12" max="12" width="8.28125" style="299" customWidth="1"/>
    <col min="13" max="13" width="8.28125" style="271" customWidth="1"/>
    <col min="14" max="14" width="10.8515625" style="299" customWidth="1"/>
    <col min="15" max="15" width="7.28125" style="271" customWidth="1"/>
    <col min="16" max="16" width="9.57421875" style="271" customWidth="1"/>
    <col min="17" max="18" width="7.140625" style="43" customWidth="1"/>
    <col min="19" max="19" width="7.421875" style="43" customWidth="1"/>
    <col min="20" max="20" width="7.28125" style="43" customWidth="1"/>
    <col min="21" max="21" width="8.140625" style="271" hidden="1" customWidth="1" outlineLevel="1"/>
    <col min="22" max="22" width="9.57421875" style="271" customWidth="1" outlineLevel="1"/>
    <col min="23" max="23" width="7.57421875" style="272" customWidth="1"/>
    <col min="24" max="24" width="6.7109375" style="41" customWidth="1"/>
    <col min="25" max="25" width="4.421875" style="41" customWidth="1"/>
    <col min="26" max="26" width="5.28125" style="41" customWidth="1" outlineLevel="1"/>
    <col min="27" max="27" width="9.140625" style="225" customWidth="1" outlineLevel="1"/>
    <col min="28" max="28" width="10.140625" style="225" customWidth="1" outlineLevel="1"/>
    <col min="29" max="31" width="9.140625" style="225" customWidth="1" outlineLevel="1"/>
    <col min="32" max="16384" width="9.140625" style="41" customWidth="1"/>
  </cols>
  <sheetData>
    <row r="1" spans="1:122" s="37" customFormat="1" ht="15">
      <c r="A1" s="58" t="s">
        <v>347</v>
      </c>
      <c r="B1" s="59"/>
      <c r="C1" s="60"/>
      <c r="D1" s="59"/>
      <c r="E1" s="61"/>
      <c r="F1" s="62"/>
      <c r="G1" s="63"/>
      <c r="H1" s="62"/>
      <c r="I1" s="63"/>
      <c r="J1" s="64"/>
      <c r="K1" s="64"/>
      <c r="L1" s="297"/>
      <c r="M1" s="64"/>
      <c r="N1" s="297"/>
      <c r="O1" s="64"/>
      <c r="P1" s="64"/>
      <c r="Q1" s="218"/>
      <c r="R1" s="218"/>
      <c r="S1" s="218" t="s">
        <v>109</v>
      </c>
      <c r="T1" s="218"/>
      <c r="U1" s="64"/>
      <c r="V1" s="64"/>
      <c r="W1" s="269"/>
      <c r="X1" s="36"/>
      <c r="Y1" s="36"/>
      <c r="Z1" s="36"/>
      <c r="AA1" s="84"/>
      <c r="AB1" s="84"/>
      <c r="AC1" s="84"/>
      <c r="AD1" s="84"/>
      <c r="AE1" s="84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</row>
    <row r="2" spans="1:122" s="37" customFormat="1" ht="15">
      <c r="A2" s="58" t="s">
        <v>348</v>
      </c>
      <c r="B2" s="59"/>
      <c r="C2" s="60"/>
      <c r="D2" s="59"/>
      <c r="E2" s="61"/>
      <c r="F2" s="62"/>
      <c r="G2" s="63"/>
      <c r="H2" s="62"/>
      <c r="I2" s="63"/>
      <c r="J2" s="64"/>
      <c r="K2" s="64"/>
      <c r="L2" s="297"/>
      <c r="M2" s="64"/>
      <c r="N2" s="297"/>
      <c r="O2" s="64"/>
      <c r="P2" s="64"/>
      <c r="Q2" s="218"/>
      <c r="R2" s="218"/>
      <c r="S2" s="218"/>
      <c r="T2" s="218"/>
      <c r="U2" s="64"/>
      <c r="V2" s="64"/>
      <c r="W2" s="269"/>
      <c r="X2" s="36"/>
      <c r="Y2" s="36"/>
      <c r="Z2" s="36"/>
      <c r="AA2" s="84"/>
      <c r="AB2" s="84"/>
      <c r="AC2" s="84"/>
      <c r="AD2" s="84"/>
      <c r="AE2" s="84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</row>
    <row r="3" spans="1:122" s="37" customFormat="1" ht="15">
      <c r="A3" s="58" t="s">
        <v>349</v>
      </c>
      <c r="B3" s="59"/>
      <c r="C3" s="60"/>
      <c r="D3" s="59"/>
      <c r="E3" s="61"/>
      <c r="F3" s="62"/>
      <c r="G3" s="63"/>
      <c r="H3" s="62"/>
      <c r="I3" s="63"/>
      <c r="J3" s="64"/>
      <c r="K3" s="64"/>
      <c r="L3" s="297"/>
      <c r="M3" s="64"/>
      <c r="N3" s="297"/>
      <c r="O3" s="64"/>
      <c r="P3" s="64"/>
      <c r="Q3" s="218"/>
      <c r="R3" s="218"/>
      <c r="S3" s="218"/>
      <c r="T3" s="218"/>
      <c r="U3" s="64"/>
      <c r="V3" s="64"/>
      <c r="W3" s="269"/>
      <c r="X3" s="36"/>
      <c r="Y3" s="36"/>
      <c r="Z3" s="36"/>
      <c r="AA3" s="84"/>
      <c r="AB3" s="84"/>
      <c r="AC3" s="84"/>
      <c r="AD3" s="84"/>
      <c r="AE3" s="84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</row>
    <row r="4" spans="1:122" s="37" customFormat="1" ht="15">
      <c r="A4" s="58" t="s">
        <v>350</v>
      </c>
      <c r="B4" s="59"/>
      <c r="C4" s="60"/>
      <c r="D4" s="59"/>
      <c r="E4" s="61"/>
      <c r="F4" s="62"/>
      <c r="G4" s="63"/>
      <c r="H4" s="62"/>
      <c r="I4" s="63"/>
      <c r="J4" s="64"/>
      <c r="K4" s="64"/>
      <c r="L4" s="297"/>
      <c r="M4" s="64"/>
      <c r="N4" s="297"/>
      <c r="O4" s="64"/>
      <c r="P4" s="64"/>
      <c r="Q4" s="218"/>
      <c r="R4" s="218"/>
      <c r="S4" s="218"/>
      <c r="T4" s="218"/>
      <c r="U4" s="64"/>
      <c r="V4" s="64"/>
      <c r="W4" s="269"/>
      <c r="X4" s="36"/>
      <c r="Y4" s="36"/>
      <c r="Z4" s="36"/>
      <c r="AA4" s="84"/>
      <c r="AB4" s="84"/>
      <c r="AC4" s="84"/>
      <c r="AD4" s="84"/>
      <c r="AE4" s="84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</row>
    <row r="5" spans="1:119" s="37" customFormat="1" ht="15">
      <c r="A5" s="65"/>
      <c r="B5" s="65"/>
      <c r="C5" s="65"/>
      <c r="D5" s="65"/>
      <c r="E5" s="66"/>
      <c r="F5" s="67"/>
      <c r="G5" s="64"/>
      <c r="H5" s="67"/>
      <c r="I5" s="64"/>
      <c r="J5" s="64"/>
      <c r="K5" s="64"/>
      <c r="L5" s="297"/>
      <c r="M5" s="64"/>
      <c r="N5" s="297"/>
      <c r="O5" s="64"/>
      <c r="P5" s="64"/>
      <c r="Q5" s="218"/>
      <c r="R5" s="218"/>
      <c r="S5" s="218"/>
      <c r="T5" s="218"/>
      <c r="W5" s="269"/>
      <c r="X5" s="36"/>
      <c r="Y5" s="36"/>
      <c r="Z5" s="36"/>
      <c r="AA5" s="84"/>
      <c r="AB5" s="84"/>
      <c r="AC5" s="84"/>
      <c r="AD5" s="84"/>
      <c r="AE5" s="84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</row>
    <row r="6" spans="1:23" ht="22.5" customHeight="1">
      <c r="A6" s="387" t="s">
        <v>195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</row>
    <row r="7" spans="1:23" ht="10.5" customHeight="1">
      <c r="A7" s="180"/>
      <c r="B7" s="180"/>
      <c r="C7" s="180"/>
      <c r="D7" s="180"/>
      <c r="E7" s="180"/>
      <c r="F7" s="180"/>
      <c r="G7" s="217"/>
      <c r="H7" s="180"/>
      <c r="I7" s="180"/>
      <c r="J7" s="180"/>
      <c r="K7" s="180"/>
      <c r="L7" s="298"/>
      <c r="M7" s="180"/>
      <c r="N7" s="298"/>
      <c r="O7" s="180"/>
      <c r="P7" s="180"/>
      <c r="Q7" s="270"/>
      <c r="R7" s="270"/>
      <c r="S7" s="270"/>
      <c r="T7" s="270"/>
      <c r="U7" s="180"/>
      <c r="V7" s="180"/>
      <c r="W7" s="180"/>
    </row>
    <row r="9" ht="15">
      <c r="W9" s="272" t="s">
        <v>47</v>
      </c>
    </row>
    <row r="10" spans="1:25" ht="18.75" customHeight="1">
      <c r="A10" s="351"/>
      <c r="B10" s="352"/>
      <c r="C10" s="353"/>
      <c r="D10" s="351" t="s">
        <v>48</v>
      </c>
      <c r="E10" s="353"/>
      <c r="F10" s="344" t="s">
        <v>59</v>
      </c>
      <c r="G10" s="344" t="s">
        <v>407</v>
      </c>
      <c r="H10" s="330" t="s">
        <v>408</v>
      </c>
      <c r="I10" s="330"/>
      <c r="J10" s="330"/>
      <c r="K10" s="363" t="s">
        <v>409</v>
      </c>
      <c r="L10" s="364"/>
      <c r="M10" s="365"/>
      <c r="N10" s="346" t="s">
        <v>420</v>
      </c>
      <c r="O10" s="295" t="s">
        <v>6</v>
      </c>
      <c r="P10" s="295" t="s">
        <v>6</v>
      </c>
      <c r="Q10" s="363" t="s">
        <v>409</v>
      </c>
      <c r="R10" s="364"/>
      <c r="S10" s="364"/>
      <c r="T10" s="364"/>
      <c r="U10" s="365"/>
      <c r="V10" s="320"/>
      <c r="W10" s="273" t="s">
        <v>6</v>
      </c>
      <c r="X10" s="274" t="s">
        <v>6</v>
      </c>
      <c r="Y10" s="275"/>
    </row>
    <row r="11" spans="1:25" ht="17.25" customHeight="1">
      <c r="A11" s="354"/>
      <c r="B11" s="355"/>
      <c r="C11" s="356"/>
      <c r="D11" s="354"/>
      <c r="E11" s="356"/>
      <c r="F11" s="362"/>
      <c r="G11" s="362"/>
      <c r="H11" s="360" t="s">
        <v>60</v>
      </c>
      <c r="I11" s="361"/>
      <c r="J11" s="344" t="s">
        <v>1</v>
      </c>
      <c r="K11" s="360" t="s">
        <v>60</v>
      </c>
      <c r="L11" s="361"/>
      <c r="M11" s="344" t="s">
        <v>422</v>
      </c>
      <c r="N11" s="347"/>
      <c r="O11" s="296"/>
      <c r="P11" s="296"/>
      <c r="Q11" s="363" t="s">
        <v>394</v>
      </c>
      <c r="R11" s="364"/>
      <c r="S11" s="364"/>
      <c r="T11" s="365"/>
      <c r="U11" s="344" t="s">
        <v>400</v>
      </c>
      <c r="V11" s="319"/>
      <c r="W11" s="349" t="s">
        <v>416</v>
      </c>
      <c r="X11" s="344" t="s">
        <v>395</v>
      </c>
      <c r="Y11" s="230"/>
    </row>
    <row r="12" spans="1:30" ht="40.5" customHeight="1">
      <c r="A12" s="357"/>
      <c r="B12" s="358"/>
      <c r="C12" s="359"/>
      <c r="D12" s="357"/>
      <c r="E12" s="359"/>
      <c r="F12" s="345"/>
      <c r="G12" s="345"/>
      <c r="H12" s="44" t="s">
        <v>355</v>
      </c>
      <c r="I12" s="44" t="s">
        <v>328</v>
      </c>
      <c r="J12" s="345"/>
      <c r="K12" s="44" t="s">
        <v>355</v>
      </c>
      <c r="L12" s="300" t="s">
        <v>421</v>
      </c>
      <c r="M12" s="345"/>
      <c r="N12" s="348"/>
      <c r="O12" s="231" t="s">
        <v>424</v>
      </c>
      <c r="P12" s="231" t="s">
        <v>423</v>
      </c>
      <c r="Q12" s="231" t="s">
        <v>397</v>
      </c>
      <c r="R12" s="231" t="s">
        <v>396</v>
      </c>
      <c r="S12" s="231" t="s">
        <v>398</v>
      </c>
      <c r="T12" s="231" t="s">
        <v>415</v>
      </c>
      <c r="U12" s="345"/>
      <c r="V12" s="231" t="s">
        <v>426</v>
      </c>
      <c r="W12" s="350"/>
      <c r="X12" s="345"/>
      <c r="Y12" s="230"/>
      <c r="AA12" s="231" t="s">
        <v>397</v>
      </c>
      <c r="AB12" s="231" t="s">
        <v>396</v>
      </c>
      <c r="AC12" s="231" t="s">
        <v>398</v>
      </c>
      <c r="AD12" s="231" t="s">
        <v>425</v>
      </c>
    </row>
    <row r="13" spans="1:31" s="278" customFormat="1" ht="13.5" customHeight="1">
      <c r="A13" s="276">
        <v>0</v>
      </c>
      <c r="B13" s="378">
        <v>1</v>
      </c>
      <c r="C13" s="378"/>
      <c r="D13" s="379">
        <v>2</v>
      </c>
      <c r="E13" s="379"/>
      <c r="F13" s="45">
        <v>3</v>
      </c>
      <c r="G13" s="45" t="s">
        <v>391</v>
      </c>
      <c r="H13" s="45">
        <v>4</v>
      </c>
      <c r="I13" s="45" t="s">
        <v>329</v>
      </c>
      <c r="J13" s="45">
        <v>5</v>
      </c>
      <c r="K13" s="45">
        <v>6</v>
      </c>
      <c r="L13" s="301" t="s">
        <v>393</v>
      </c>
      <c r="M13" s="45">
        <v>7</v>
      </c>
      <c r="N13" s="301">
        <v>8</v>
      </c>
      <c r="O13" s="45">
        <v>9</v>
      </c>
      <c r="P13" s="45">
        <v>10</v>
      </c>
      <c r="Q13" s="45">
        <v>11</v>
      </c>
      <c r="R13" s="45">
        <v>12</v>
      </c>
      <c r="S13" s="45">
        <v>13</v>
      </c>
      <c r="T13" s="45">
        <v>14</v>
      </c>
      <c r="U13" s="45">
        <v>6</v>
      </c>
      <c r="V13" s="45"/>
      <c r="W13" s="277" t="s">
        <v>377</v>
      </c>
      <c r="X13" s="45">
        <v>8</v>
      </c>
      <c r="AA13" s="279"/>
      <c r="AB13" s="279"/>
      <c r="AC13" s="279"/>
      <c r="AD13" s="279"/>
      <c r="AE13" s="279"/>
    </row>
    <row r="14" spans="1:33" s="46" customFormat="1" ht="30" customHeight="1">
      <c r="A14" s="34" t="s">
        <v>26</v>
      </c>
      <c r="B14" s="34"/>
      <c r="C14" s="34"/>
      <c r="D14" s="371" t="s">
        <v>271</v>
      </c>
      <c r="E14" s="371"/>
      <c r="F14" s="45">
        <v>1</v>
      </c>
      <c r="G14" s="53">
        <v>4201.4504400000005</v>
      </c>
      <c r="H14" s="53">
        <f>H15+H35+H41</f>
        <v>3997</v>
      </c>
      <c r="I14" s="53">
        <f>I15+I35+I41</f>
        <v>3997</v>
      </c>
      <c r="J14" s="53">
        <v>4217.9130000000005</v>
      </c>
      <c r="K14" s="53">
        <v>4657</v>
      </c>
      <c r="L14" s="302">
        <f>K14</f>
        <v>4657</v>
      </c>
      <c r="M14" s="53">
        <v>2130.0480000000002</v>
      </c>
      <c r="N14" s="302">
        <f>N15+N35+N41</f>
        <v>4382</v>
      </c>
      <c r="O14" s="280">
        <f>N14/J14</f>
        <v>1.03890241453534</v>
      </c>
      <c r="P14" s="280">
        <f>N14/L14</f>
        <v>0.9409491088683702</v>
      </c>
      <c r="Q14" s="53">
        <f>Q15+Q35+Q41</f>
        <v>1063</v>
      </c>
      <c r="R14" s="53">
        <f>R15+R35+R41</f>
        <v>2399</v>
      </c>
      <c r="S14" s="53">
        <f>S15+S35+S41</f>
        <v>3393</v>
      </c>
      <c r="T14" s="53">
        <f>T15+T35+T41</f>
        <v>4382</v>
      </c>
      <c r="U14" s="53">
        <f>T14</f>
        <v>4382</v>
      </c>
      <c r="V14" s="53">
        <f>N14-L14</f>
        <v>-275</v>
      </c>
      <c r="W14" s="280">
        <f>U14/J14</f>
        <v>1.03890241453534</v>
      </c>
      <c r="X14" s="281">
        <f>J14/G14</f>
        <v>1.003918303984564</v>
      </c>
      <c r="Y14" s="282"/>
      <c r="Z14" s="226">
        <v>1</v>
      </c>
      <c r="AA14" s="53">
        <f>AA15+AA35+AA41</f>
        <v>1063</v>
      </c>
      <c r="AB14" s="53">
        <f>AB15+AB35+AB41</f>
        <v>1336</v>
      </c>
      <c r="AC14" s="53">
        <f>AC15+AC35+AC41</f>
        <v>994</v>
      </c>
      <c r="AD14" s="53">
        <f>AD15+AD35+AD41</f>
        <v>989</v>
      </c>
      <c r="AE14" s="226">
        <f>SUM(AA14:AD14)</f>
        <v>4382</v>
      </c>
      <c r="AF14" s="111">
        <f>L14-N14</f>
        <v>275</v>
      </c>
      <c r="AG14" s="111">
        <f>N14-T14</f>
        <v>0</v>
      </c>
    </row>
    <row r="15" spans="1:33" s="46" customFormat="1" ht="42" customHeight="1">
      <c r="A15" s="373"/>
      <c r="B15" s="161">
        <v>1</v>
      </c>
      <c r="C15" s="34"/>
      <c r="D15" s="371" t="s">
        <v>338</v>
      </c>
      <c r="E15" s="371"/>
      <c r="F15" s="45">
        <v>2</v>
      </c>
      <c r="G15" s="53">
        <v>4183.61344</v>
      </c>
      <c r="H15" s="53">
        <f>H16+H21+H22+H25+H26+H27</f>
        <v>3980</v>
      </c>
      <c r="I15" s="53">
        <f>I16+I21+I22+I25+I26+I27</f>
        <v>3980</v>
      </c>
      <c r="J15" s="53">
        <v>4198.912</v>
      </c>
      <c r="K15" s="53">
        <v>4644</v>
      </c>
      <c r="L15" s="302">
        <f aca="true" t="shared" si="0" ref="L15:L78">K15</f>
        <v>4644</v>
      </c>
      <c r="M15" s="53">
        <v>2123.117</v>
      </c>
      <c r="N15" s="302">
        <f>N16+N21+N22+N25+N26+N27</f>
        <v>4369</v>
      </c>
      <c r="O15" s="280">
        <f>N15/J15</f>
        <v>1.04050763626387</v>
      </c>
      <c r="P15" s="280">
        <f aca="true" t="shared" si="1" ref="P15:P78">N15/L15</f>
        <v>0.9407838070628768</v>
      </c>
      <c r="Q15" s="53">
        <f>Q16+Q21+Q22+Q25+Q26+Q27</f>
        <v>1060</v>
      </c>
      <c r="R15" s="53">
        <f>R16+R21+R22+R25+R26+R27</f>
        <v>2392</v>
      </c>
      <c r="S15" s="53">
        <f>S16+S21+S22+S25+S26+S27</f>
        <v>3383</v>
      </c>
      <c r="T15" s="53">
        <f>T16+T21+T22+T25+T26+T27</f>
        <v>4369</v>
      </c>
      <c r="U15" s="53">
        <f aca="true" t="shared" si="2" ref="U15:U78">T15</f>
        <v>4369</v>
      </c>
      <c r="V15" s="53">
        <f aca="true" t="shared" si="3" ref="V15:V78">N15-L15</f>
        <v>-275</v>
      </c>
      <c r="W15" s="280">
        <f>U15/J15</f>
        <v>1.04050763626387</v>
      </c>
      <c r="X15" s="281">
        <f>J15/G15</f>
        <v>1.0036567814448938</v>
      </c>
      <c r="Y15" s="282"/>
      <c r="Z15" s="229">
        <v>2</v>
      </c>
      <c r="AA15" s="53">
        <f>AA16+AA21+AA22+AA25+AA26+AA27</f>
        <v>1060</v>
      </c>
      <c r="AB15" s="53">
        <f>AB16+AB21+AB22+AB25+AB26+AB27</f>
        <v>1332</v>
      </c>
      <c r="AC15" s="53">
        <f>AC16+AC21+AC22+AC25+AC26+AC27</f>
        <v>991</v>
      </c>
      <c r="AD15" s="53">
        <f>AD16+AD21+AD22+AD25+AD26+AD27</f>
        <v>986</v>
      </c>
      <c r="AE15" s="226">
        <f>SUM(AA15:AD15)</f>
        <v>4369</v>
      </c>
      <c r="AF15" s="111">
        <f aca="true" t="shared" si="4" ref="AF15:AF78">L15-N15</f>
        <v>275</v>
      </c>
      <c r="AG15" s="111">
        <f aca="true" t="shared" si="5" ref="AG15:AG78">N15-T15</f>
        <v>0</v>
      </c>
    </row>
    <row r="16" spans="1:33" s="316" customFormat="1" ht="27.75" customHeight="1">
      <c r="A16" s="373"/>
      <c r="B16" s="373"/>
      <c r="C16" s="309" t="s">
        <v>27</v>
      </c>
      <c r="D16" s="377" t="s">
        <v>211</v>
      </c>
      <c r="E16" s="377"/>
      <c r="F16" s="310">
        <v>3</v>
      </c>
      <c r="G16" s="305">
        <v>2895.76191</v>
      </c>
      <c r="H16" s="305">
        <f>H17+H18+H19+H20</f>
        <v>3100</v>
      </c>
      <c r="I16" s="305">
        <f>I17+I18+I19+I20</f>
        <v>3100</v>
      </c>
      <c r="J16" s="302">
        <v>2933.221</v>
      </c>
      <c r="K16" s="302">
        <v>3515</v>
      </c>
      <c r="L16" s="302">
        <f t="shared" si="0"/>
        <v>3515</v>
      </c>
      <c r="M16" s="53">
        <v>1751.749</v>
      </c>
      <c r="N16" s="302">
        <f>N17+N18+N19+N20</f>
        <v>3240</v>
      </c>
      <c r="O16" s="280">
        <f>N16/J16</f>
        <v>1.1045877552356267</v>
      </c>
      <c r="P16" s="280">
        <f t="shared" si="1"/>
        <v>0.9217638691322901</v>
      </c>
      <c r="Q16" s="305">
        <f>SUM(Q17:Q20)</f>
        <v>855</v>
      </c>
      <c r="R16" s="305">
        <f>SUM(R17:R20)</f>
        <v>1739</v>
      </c>
      <c r="S16" s="305">
        <f>SUM(S17:S20)</f>
        <v>2489</v>
      </c>
      <c r="T16" s="305">
        <f>SUM(T17:T20)</f>
        <v>3240</v>
      </c>
      <c r="U16" s="302">
        <f t="shared" si="2"/>
        <v>3240</v>
      </c>
      <c r="V16" s="53">
        <f t="shared" si="3"/>
        <v>-275</v>
      </c>
      <c r="W16" s="311">
        <f>U16/J16</f>
        <v>1.1045877552356267</v>
      </c>
      <c r="X16" s="312">
        <f>J16/G16</f>
        <v>1.0129358321451227</v>
      </c>
      <c r="Y16" s="313"/>
      <c r="Z16" s="314">
        <v>3</v>
      </c>
      <c r="AA16" s="305">
        <f>SUM(AA17:AA20)</f>
        <v>855</v>
      </c>
      <c r="AB16" s="305">
        <f>SUM(AB17:AB20)</f>
        <v>884</v>
      </c>
      <c r="AC16" s="305">
        <f>SUM(AC17:AC20)</f>
        <v>750</v>
      </c>
      <c r="AD16" s="305">
        <f>SUM(AD17:AD20)</f>
        <v>751</v>
      </c>
      <c r="AE16" s="315">
        <f>SUM(AA16:AD16)</f>
        <v>3240</v>
      </c>
      <c r="AF16" s="111">
        <f t="shared" si="4"/>
        <v>275</v>
      </c>
      <c r="AG16" s="111">
        <f t="shared" si="5"/>
        <v>0</v>
      </c>
    </row>
    <row r="17" spans="1:33" ht="14.25" customHeight="1">
      <c r="A17" s="373"/>
      <c r="B17" s="373"/>
      <c r="C17" s="34"/>
      <c r="D17" s="149" t="s">
        <v>162</v>
      </c>
      <c r="E17" s="149" t="s">
        <v>67</v>
      </c>
      <c r="F17" s="47">
        <v>4</v>
      </c>
      <c r="G17" s="48"/>
      <c r="H17" s="48"/>
      <c r="I17" s="48"/>
      <c r="J17" s="53"/>
      <c r="K17" s="53"/>
      <c r="L17" s="302">
        <f t="shared" si="0"/>
        <v>0</v>
      </c>
      <c r="M17" s="53"/>
      <c r="N17" s="302"/>
      <c r="O17" s="280"/>
      <c r="P17" s="280"/>
      <c r="Q17" s="48"/>
      <c r="R17" s="48"/>
      <c r="S17" s="48"/>
      <c r="T17" s="48"/>
      <c r="U17" s="53">
        <f t="shared" si="2"/>
        <v>0</v>
      </c>
      <c r="V17" s="53">
        <f t="shared" si="3"/>
        <v>0</v>
      </c>
      <c r="W17" s="280"/>
      <c r="X17" s="281"/>
      <c r="Y17" s="282"/>
      <c r="Z17" s="228">
        <v>4</v>
      </c>
      <c r="AA17" s="226"/>
      <c r="AB17" s="226"/>
      <c r="AC17" s="227"/>
      <c r="AD17" s="227"/>
      <c r="AE17" s="227">
        <f aca="true" t="shared" si="6" ref="AE17:AE80">SUM(AA17:AD17)</f>
        <v>0</v>
      </c>
      <c r="AF17" s="111">
        <f t="shared" si="4"/>
        <v>0</v>
      </c>
      <c r="AG17" s="111">
        <f t="shared" si="5"/>
        <v>0</v>
      </c>
    </row>
    <row r="18" spans="1:33" ht="15.75" customHeight="1">
      <c r="A18" s="373"/>
      <c r="B18" s="373"/>
      <c r="C18" s="34"/>
      <c r="D18" s="149" t="s">
        <v>163</v>
      </c>
      <c r="E18" s="149" t="s">
        <v>68</v>
      </c>
      <c r="F18" s="47">
        <v>5</v>
      </c>
      <c r="G18" s="48">
        <v>15.21158</v>
      </c>
      <c r="H18" s="48">
        <v>70</v>
      </c>
      <c r="I18" s="48">
        <f>H18</f>
        <v>70</v>
      </c>
      <c r="J18" s="53">
        <v>65.603</v>
      </c>
      <c r="K18" s="53">
        <v>10</v>
      </c>
      <c r="L18" s="302">
        <f t="shared" si="0"/>
        <v>10</v>
      </c>
      <c r="M18" s="53">
        <v>6.057</v>
      </c>
      <c r="N18" s="302">
        <v>10</v>
      </c>
      <c r="O18" s="280">
        <f>N18/J18</f>
        <v>0.15243205341219151</v>
      </c>
      <c r="P18" s="280">
        <f t="shared" si="1"/>
        <v>1</v>
      </c>
      <c r="Q18" s="48">
        <f>AA18</f>
        <v>2</v>
      </c>
      <c r="R18" s="48">
        <f>AA18+AB18</f>
        <v>5</v>
      </c>
      <c r="S18" s="48">
        <f>AA18+AB18+AC18</f>
        <v>7</v>
      </c>
      <c r="T18" s="48">
        <f>AA18+AB18+AC18+AD18</f>
        <v>10</v>
      </c>
      <c r="U18" s="53">
        <f t="shared" si="2"/>
        <v>10</v>
      </c>
      <c r="V18" s="53">
        <f t="shared" si="3"/>
        <v>0</v>
      </c>
      <c r="W18" s="280">
        <f>U18/J18</f>
        <v>0.15243205341219151</v>
      </c>
      <c r="X18" s="281">
        <f>J18/G18</f>
        <v>4.312701244709622</v>
      </c>
      <c r="Y18" s="282"/>
      <c r="Z18" s="228">
        <v>5</v>
      </c>
      <c r="AA18" s="226">
        <v>2</v>
      </c>
      <c r="AB18" s="226">
        <v>3</v>
      </c>
      <c r="AC18" s="227">
        <v>2</v>
      </c>
      <c r="AD18" s="227">
        <v>3</v>
      </c>
      <c r="AE18" s="227">
        <f t="shared" si="6"/>
        <v>10</v>
      </c>
      <c r="AF18" s="111">
        <f t="shared" si="4"/>
        <v>0</v>
      </c>
      <c r="AG18" s="111">
        <f t="shared" si="5"/>
        <v>0</v>
      </c>
    </row>
    <row r="19" spans="1:33" s="316" customFormat="1" ht="15.75" customHeight="1">
      <c r="A19" s="373"/>
      <c r="B19" s="373"/>
      <c r="C19" s="309"/>
      <c r="D19" s="317" t="s">
        <v>237</v>
      </c>
      <c r="E19" s="317" t="s">
        <v>69</v>
      </c>
      <c r="F19" s="310">
        <v>6</v>
      </c>
      <c r="G19" s="305">
        <v>2880.55033</v>
      </c>
      <c r="H19" s="305">
        <v>3030</v>
      </c>
      <c r="I19" s="305">
        <f>H19</f>
        <v>3030</v>
      </c>
      <c r="J19" s="302">
        <v>2867.618</v>
      </c>
      <c r="K19" s="302">
        <v>3505</v>
      </c>
      <c r="L19" s="302">
        <f t="shared" si="0"/>
        <v>3505</v>
      </c>
      <c r="M19" s="53">
        <v>1745.692</v>
      </c>
      <c r="N19" s="302">
        <v>3230</v>
      </c>
      <c r="O19" s="280">
        <f>N19/J19</f>
        <v>1.1263703882455753</v>
      </c>
      <c r="P19" s="280">
        <f t="shared" si="1"/>
        <v>0.9215406562054208</v>
      </c>
      <c r="Q19" s="305">
        <f>AA19</f>
        <v>853</v>
      </c>
      <c r="R19" s="305">
        <f>AA19+AB19</f>
        <v>1734</v>
      </c>
      <c r="S19" s="305">
        <f>AA19+AB19+AC19</f>
        <v>2482</v>
      </c>
      <c r="T19" s="305">
        <f>AA19+AB19+AC19+AD19</f>
        <v>3230</v>
      </c>
      <c r="U19" s="302">
        <f t="shared" si="2"/>
        <v>3230</v>
      </c>
      <c r="V19" s="53">
        <f t="shared" si="3"/>
        <v>-275</v>
      </c>
      <c r="W19" s="311">
        <f>U19/J19</f>
        <v>1.1263703882455753</v>
      </c>
      <c r="X19" s="312">
        <f>J19/G19</f>
        <v>0.9955104655296892</v>
      </c>
      <c r="Y19" s="313"/>
      <c r="Z19" s="314">
        <v>6</v>
      </c>
      <c r="AA19" s="318">
        <v>853</v>
      </c>
      <c r="AB19" s="318">
        <v>881</v>
      </c>
      <c r="AC19" s="315">
        <v>748</v>
      </c>
      <c r="AD19" s="315">
        <v>748</v>
      </c>
      <c r="AE19" s="315">
        <f t="shared" si="6"/>
        <v>3230</v>
      </c>
      <c r="AF19" s="111">
        <f t="shared" si="4"/>
        <v>275</v>
      </c>
      <c r="AG19" s="111">
        <f t="shared" si="5"/>
        <v>0</v>
      </c>
    </row>
    <row r="20" spans="1:33" ht="15.75" customHeight="1">
      <c r="A20" s="373"/>
      <c r="B20" s="373"/>
      <c r="C20" s="34"/>
      <c r="D20" s="149" t="s">
        <v>238</v>
      </c>
      <c r="E20" s="149" t="s">
        <v>70</v>
      </c>
      <c r="F20" s="47">
        <v>7</v>
      </c>
      <c r="G20" s="48"/>
      <c r="H20" s="48"/>
      <c r="I20" s="48"/>
      <c r="J20" s="53"/>
      <c r="K20" s="53"/>
      <c r="L20" s="302">
        <f t="shared" si="0"/>
        <v>0</v>
      </c>
      <c r="M20" s="53"/>
      <c r="N20" s="302"/>
      <c r="O20" s="280"/>
      <c r="P20" s="280"/>
      <c r="Q20" s="48"/>
      <c r="R20" s="48"/>
      <c r="S20" s="48"/>
      <c r="T20" s="48"/>
      <c r="U20" s="53">
        <f t="shared" si="2"/>
        <v>0</v>
      </c>
      <c r="V20" s="53">
        <f t="shared" si="3"/>
        <v>0</v>
      </c>
      <c r="W20" s="280"/>
      <c r="X20" s="281"/>
      <c r="Y20" s="282"/>
      <c r="Z20" s="228">
        <v>7</v>
      </c>
      <c r="AA20" s="226"/>
      <c r="AB20" s="226"/>
      <c r="AC20" s="227"/>
      <c r="AD20" s="227"/>
      <c r="AE20" s="227">
        <f t="shared" si="6"/>
        <v>0</v>
      </c>
      <c r="AF20" s="111">
        <f t="shared" si="4"/>
        <v>0</v>
      </c>
      <c r="AG20" s="111">
        <f t="shared" si="5"/>
        <v>0</v>
      </c>
    </row>
    <row r="21" spans="1:33" ht="15.75" customHeight="1">
      <c r="A21" s="373"/>
      <c r="B21" s="373"/>
      <c r="C21" s="34" t="s">
        <v>28</v>
      </c>
      <c r="D21" s="371" t="s">
        <v>29</v>
      </c>
      <c r="E21" s="371"/>
      <c r="F21" s="47">
        <v>8</v>
      </c>
      <c r="G21" s="48"/>
      <c r="H21" s="48"/>
      <c r="I21" s="48"/>
      <c r="J21" s="53"/>
      <c r="K21" s="53"/>
      <c r="L21" s="302">
        <f t="shared" si="0"/>
        <v>0</v>
      </c>
      <c r="M21" s="53"/>
      <c r="N21" s="302"/>
      <c r="O21" s="280"/>
      <c r="P21" s="280"/>
      <c r="Q21" s="48"/>
      <c r="R21" s="48"/>
      <c r="S21" s="48"/>
      <c r="T21" s="48"/>
      <c r="U21" s="53">
        <f t="shared" si="2"/>
        <v>0</v>
      </c>
      <c r="V21" s="53">
        <f t="shared" si="3"/>
        <v>0</v>
      </c>
      <c r="W21" s="280"/>
      <c r="X21" s="281"/>
      <c r="Y21" s="282"/>
      <c r="Z21" s="228">
        <v>8</v>
      </c>
      <c r="AA21" s="226"/>
      <c r="AB21" s="226"/>
      <c r="AC21" s="227"/>
      <c r="AD21" s="227"/>
      <c r="AE21" s="227">
        <f t="shared" si="6"/>
        <v>0</v>
      </c>
      <c r="AF21" s="111">
        <f t="shared" si="4"/>
        <v>0</v>
      </c>
      <c r="AG21" s="111">
        <f t="shared" si="5"/>
        <v>0</v>
      </c>
    </row>
    <row r="22" spans="1:33" ht="45" customHeight="1">
      <c r="A22" s="373"/>
      <c r="B22" s="373"/>
      <c r="C22" s="34" t="s">
        <v>30</v>
      </c>
      <c r="D22" s="371" t="s">
        <v>265</v>
      </c>
      <c r="E22" s="371"/>
      <c r="F22" s="47">
        <v>9</v>
      </c>
      <c r="G22" s="48">
        <v>298.3569</v>
      </c>
      <c r="H22" s="48">
        <f>SUM(H23:H24)</f>
        <v>300</v>
      </c>
      <c r="I22" s="48">
        <f>I23+I24</f>
        <v>300</v>
      </c>
      <c r="J22" s="53">
        <v>291.751</v>
      </c>
      <c r="K22" s="53">
        <v>310</v>
      </c>
      <c r="L22" s="302">
        <f t="shared" si="0"/>
        <v>310</v>
      </c>
      <c r="M22" s="53">
        <v>145.703</v>
      </c>
      <c r="N22" s="305">
        <f>N23+N24</f>
        <v>310</v>
      </c>
      <c r="O22" s="280">
        <f>N22/J22</f>
        <v>1.062549914139112</v>
      </c>
      <c r="P22" s="280">
        <f t="shared" si="1"/>
        <v>1</v>
      </c>
      <c r="Q22" s="48">
        <f>Q23+Q24</f>
        <v>75</v>
      </c>
      <c r="R22" s="48">
        <f>R23+R24</f>
        <v>155</v>
      </c>
      <c r="S22" s="48">
        <f>S23+S24</f>
        <v>235</v>
      </c>
      <c r="T22" s="48">
        <f>T23+T24</f>
        <v>310</v>
      </c>
      <c r="U22" s="53">
        <f t="shared" si="2"/>
        <v>310</v>
      </c>
      <c r="V22" s="53">
        <f t="shared" si="3"/>
        <v>0</v>
      </c>
      <c r="W22" s="280">
        <f>U22/J22</f>
        <v>1.062549914139112</v>
      </c>
      <c r="X22" s="281">
        <f>J22/G22</f>
        <v>0.9778590674457336</v>
      </c>
      <c r="Y22" s="282"/>
      <c r="Z22" s="228">
        <v>9</v>
      </c>
      <c r="AA22" s="48">
        <f>AA23+AA24</f>
        <v>75</v>
      </c>
      <c r="AB22" s="48">
        <f>AB23+AB24</f>
        <v>80</v>
      </c>
      <c r="AC22" s="48">
        <f>AC23+AC24</f>
        <v>80</v>
      </c>
      <c r="AD22" s="48">
        <f>AD23+AD24</f>
        <v>75</v>
      </c>
      <c r="AE22" s="227">
        <f t="shared" si="6"/>
        <v>310</v>
      </c>
      <c r="AF22" s="111">
        <f t="shared" si="4"/>
        <v>0</v>
      </c>
      <c r="AG22" s="111">
        <f t="shared" si="5"/>
        <v>0</v>
      </c>
    </row>
    <row r="23" spans="1:33" ht="16.5" customHeight="1">
      <c r="A23" s="373"/>
      <c r="B23" s="373"/>
      <c r="C23" s="373"/>
      <c r="D23" s="150" t="s">
        <v>17</v>
      </c>
      <c r="E23" s="151" t="s">
        <v>252</v>
      </c>
      <c r="F23" s="47">
        <v>10</v>
      </c>
      <c r="G23" s="48">
        <v>298.3569</v>
      </c>
      <c r="H23" s="48">
        <v>300</v>
      </c>
      <c r="I23" s="48">
        <f>H23</f>
        <v>300</v>
      </c>
      <c r="J23" s="53">
        <v>291.751</v>
      </c>
      <c r="K23" s="53">
        <v>310</v>
      </c>
      <c r="L23" s="302">
        <f t="shared" si="0"/>
        <v>310</v>
      </c>
      <c r="M23" s="53">
        <v>145.703</v>
      </c>
      <c r="N23" s="305">
        <v>310</v>
      </c>
      <c r="O23" s="280">
        <f>N23/J23</f>
        <v>1.062549914139112</v>
      </c>
      <c r="P23" s="280">
        <f t="shared" si="1"/>
        <v>1</v>
      </c>
      <c r="Q23" s="48">
        <f>AA23</f>
        <v>75</v>
      </c>
      <c r="R23" s="48">
        <f>AA23+AB23</f>
        <v>155</v>
      </c>
      <c r="S23" s="48">
        <f>AA23+AB23+AC23</f>
        <v>235</v>
      </c>
      <c r="T23" s="48">
        <f>AA23+AB23+AC23+AD23</f>
        <v>310</v>
      </c>
      <c r="U23" s="53">
        <f t="shared" si="2"/>
        <v>310</v>
      </c>
      <c r="V23" s="53">
        <f t="shared" si="3"/>
        <v>0</v>
      </c>
      <c r="W23" s="280">
        <f>U23/J23</f>
        <v>1.062549914139112</v>
      </c>
      <c r="X23" s="281">
        <f>J23/G23</f>
        <v>0.9778590674457336</v>
      </c>
      <c r="Y23" s="282"/>
      <c r="Z23" s="228">
        <v>10</v>
      </c>
      <c r="AA23" s="226">
        <v>75</v>
      </c>
      <c r="AB23" s="226">
        <v>80</v>
      </c>
      <c r="AC23" s="227">
        <v>80</v>
      </c>
      <c r="AD23" s="227">
        <v>75</v>
      </c>
      <c r="AE23" s="227">
        <f t="shared" si="6"/>
        <v>310</v>
      </c>
      <c r="AF23" s="111">
        <f t="shared" si="4"/>
        <v>0</v>
      </c>
      <c r="AG23" s="111">
        <f t="shared" si="5"/>
        <v>0</v>
      </c>
    </row>
    <row r="24" spans="1:33" ht="14.25" customHeight="1">
      <c r="A24" s="373"/>
      <c r="B24" s="373"/>
      <c r="C24" s="373"/>
      <c r="D24" s="150" t="s">
        <v>18</v>
      </c>
      <c r="E24" s="151" t="s">
        <v>31</v>
      </c>
      <c r="F24" s="47">
        <v>11</v>
      </c>
      <c r="G24" s="48"/>
      <c r="H24" s="48"/>
      <c r="I24" s="48"/>
      <c r="J24" s="53"/>
      <c r="K24" s="53"/>
      <c r="L24" s="302">
        <f t="shared" si="0"/>
        <v>0</v>
      </c>
      <c r="M24" s="53"/>
      <c r="N24" s="302"/>
      <c r="O24" s="280"/>
      <c r="P24" s="280"/>
      <c r="Q24" s="48"/>
      <c r="R24" s="48"/>
      <c r="S24" s="48"/>
      <c r="T24" s="48"/>
      <c r="U24" s="53">
        <f t="shared" si="2"/>
        <v>0</v>
      </c>
      <c r="V24" s="53">
        <f t="shared" si="3"/>
        <v>0</v>
      </c>
      <c r="W24" s="280"/>
      <c r="X24" s="281"/>
      <c r="Y24" s="282"/>
      <c r="Z24" s="228">
        <v>11</v>
      </c>
      <c r="AA24" s="226"/>
      <c r="AB24" s="226"/>
      <c r="AC24" s="227"/>
      <c r="AD24" s="227"/>
      <c r="AE24" s="227">
        <f t="shared" si="6"/>
        <v>0</v>
      </c>
      <c r="AF24" s="111">
        <f t="shared" si="4"/>
        <v>0</v>
      </c>
      <c r="AG24" s="111">
        <f t="shared" si="5"/>
        <v>0</v>
      </c>
    </row>
    <row r="25" spans="1:33" ht="15" customHeight="1">
      <c r="A25" s="373"/>
      <c r="B25" s="373"/>
      <c r="C25" s="34" t="s">
        <v>32</v>
      </c>
      <c r="D25" s="371" t="s">
        <v>253</v>
      </c>
      <c r="E25" s="371"/>
      <c r="F25" s="47">
        <v>12</v>
      </c>
      <c r="G25" s="48">
        <v>589.08563</v>
      </c>
      <c r="H25" s="48">
        <v>300</v>
      </c>
      <c r="I25" s="48">
        <f>H25</f>
        <v>300</v>
      </c>
      <c r="J25" s="53">
        <v>79.694</v>
      </c>
      <c r="K25" s="53">
        <v>469</v>
      </c>
      <c r="L25" s="302">
        <f t="shared" si="0"/>
        <v>469</v>
      </c>
      <c r="M25" s="53">
        <v>26.424</v>
      </c>
      <c r="N25" s="305">
        <v>469</v>
      </c>
      <c r="O25" s="280">
        <f>N25/J25</f>
        <v>5.885010163876829</v>
      </c>
      <c r="P25" s="280">
        <f t="shared" si="1"/>
        <v>1</v>
      </c>
      <c r="Q25" s="48">
        <f>AA25</f>
        <v>63</v>
      </c>
      <c r="R25" s="48">
        <f>AA25+AB25</f>
        <v>344</v>
      </c>
      <c r="S25" s="48">
        <f>AA25+AB25+AC25</f>
        <v>407</v>
      </c>
      <c r="T25" s="48">
        <f>AA25+AB25+AC25+AD25</f>
        <v>469</v>
      </c>
      <c r="U25" s="53">
        <f t="shared" si="2"/>
        <v>469</v>
      </c>
      <c r="V25" s="53">
        <f t="shared" si="3"/>
        <v>0</v>
      </c>
      <c r="W25" s="280">
        <f>U25/J25</f>
        <v>5.885010163876829</v>
      </c>
      <c r="X25" s="281">
        <f>J25/G25</f>
        <v>0.13528423703019202</v>
      </c>
      <c r="Y25" s="282"/>
      <c r="Z25" s="228">
        <v>12</v>
      </c>
      <c r="AA25" s="226">
        <v>63</v>
      </c>
      <c r="AB25" s="226">
        <v>281</v>
      </c>
      <c r="AC25" s="227">
        <v>63</v>
      </c>
      <c r="AD25" s="227">
        <v>62</v>
      </c>
      <c r="AE25" s="227">
        <f t="shared" si="6"/>
        <v>469</v>
      </c>
      <c r="AF25" s="111">
        <f t="shared" si="4"/>
        <v>0</v>
      </c>
      <c r="AG25" s="111">
        <f t="shared" si="5"/>
        <v>0</v>
      </c>
    </row>
    <row r="26" spans="1:33" ht="30" customHeight="1">
      <c r="A26" s="373"/>
      <c r="B26" s="373"/>
      <c r="C26" s="34" t="s">
        <v>33</v>
      </c>
      <c r="D26" s="371" t="s">
        <v>134</v>
      </c>
      <c r="E26" s="371"/>
      <c r="F26" s="47">
        <v>13</v>
      </c>
      <c r="G26" s="48"/>
      <c r="H26" s="48"/>
      <c r="I26" s="48"/>
      <c r="J26" s="53"/>
      <c r="K26" s="53"/>
      <c r="L26" s="302">
        <f t="shared" si="0"/>
        <v>0</v>
      </c>
      <c r="M26" s="53"/>
      <c r="N26" s="302"/>
      <c r="O26" s="280"/>
      <c r="P26" s="280"/>
      <c r="Q26" s="48"/>
      <c r="R26" s="48"/>
      <c r="S26" s="48"/>
      <c r="T26" s="48"/>
      <c r="U26" s="53">
        <f t="shared" si="2"/>
        <v>0</v>
      </c>
      <c r="V26" s="53">
        <f t="shared" si="3"/>
        <v>0</v>
      </c>
      <c r="W26" s="280"/>
      <c r="X26" s="281"/>
      <c r="Y26" s="282"/>
      <c r="Z26" s="228">
        <v>13</v>
      </c>
      <c r="AA26" s="226"/>
      <c r="AB26" s="226"/>
      <c r="AC26" s="227"/>
      <c r="AD26" s="227"/>
      <c r="AE26" s="227">
        <f t="shared" si="6"/>
        <v>0</v>
      </c>
      <c r="AF26" s="111">
        <f t="shared" si="4"/>
        <v>0</v>
      </c>
      <c r="AG26" s="111">
        <f t="shared" si="5"/>
        <v>0</v>
      </c>
    </row>
    <row r="27" spans="1:33" ht="41.25" customHeight="1">
      <c r="A27" s="373"/>
      <c r="B27" s="34"/>
      <c r="C27" s="34" t="s">
        <v>39</v>
      </c>
      <c r="D27" s="367" t="s">
        <v>284</v>
      </c>
      <c r="E27" s="368"/>
      <c r="F27" s="47">
        <v>14</v>
      </c>
      <c r="G27" s="48">
        <v>400.409</v>
      </c>
      <c r="H27" s="48">
        <f>H28+H29+H32+H33+H34</f>
        <v>280</v>
      </c>
      <c r="I27" s="48">
        <f>I28+I29+I32+I33+I34</f>
        <v>280</v>
      </c>
      <c r="J27" s="53">
        <v>894.2460000000001</v>
      </c>
      <c r="K27" s="53">
        <v>350</v>
      </c>
      <c r="L27" s="302">
        <f t="shared" si="0"/>
        <v>350</v>
      </c>
      <c r="M27" s="53">
        <v>199.24099999999999</v>
      </c>
      <c r="N27" s="302">
        <f>N28+N29+N32+N33+N34</f>
        <v>350</v>
      </c>
      <c r="O27" s="280">
        <f>N27/J27</f>
        <v>0.39139118318672933</v>
      </c>
      <c r="P27" s="280">
        <f t="shared" si="1"/>
        <v>1</v>
      </c>
      <c r="Q27" s="53">
        <f>Q28+Q29+Q32+Q33+Q34</f>
        <v>67</v>
      </c>
      <c r="R27" s="53">
        <f>R28+R29+R32+R33+R34</f>
        <v>154</v>
      </c>
      <c r="S27" s="53">
        <f>S28+S29+S32+S33+S34</f>
        <v>252</v>
      </c>
      <c r="T27" s="53">
        <f>T28+T29+T32+T33+T34</f>
        <v>350</v>
      </c>
      <c r="U27" s="53">
        <f t="shared" si="2"/>
        <v>350</v>
      </c>
      <c r="V27" s="53">
        <f t="shared" si="3"/>
        <v>0</v>
      </c>
      <c r="W27" s="280">
        <f>U27/J27</f>
        <v>0.39139118318672933</v>
      </c>
      <c r="X27" s="281">
        <f>J27/G27</f>
        <v>2.2333314186244566</v>
      </c>
      <c r="Y27" s="282"/>
      <c r="Z27" s="228">
        <v>14</v>
      </c>
      <c r="AA27" s="53">
        <f>AA28+AA29+AA32+AA33+AA34</f>
        <v>67</v>
      </c>
      <c r="AB27" s="53">
        <f>AB28+AB29+AB32+AB33+AB34</f>
        <v>87</v>
      </c>
      <c r="AC27" s="53">
        <f>AC28+AC29+AC32+AC33+AC34</f>
        <v>98</v>
      </c>
      <c r="AD27" s="53">
        <f>AD28+AD29+AD32+AD33+AD34</f>
        <v>98</v>
      </c>
      <c r="AE27" s="227">
        <f t="shared" si="6"/>
        <v>350</v>
      </c>
      <c r="AF27" s="111">
        <f t="shared" si="4"/>
        <v>0</v>
      </c>
      <c r="AG27" s="111">
        <f t="shared" si="5"/>
        <v>0</v>
      </c>
    </row>
    <row r="28" spans="1:33" ht="15" customHeight="1">
      <c r="A28" s="373"/>
      <c r="B28" s="34"/>
      <c r="C28" s="34"/>
      <c r="D28" s="149" t="s">
        <v>137</v>
      </c>
      <c r="E28" s="149" t="s">
        <v>135</v>
      </c>
      <c r="F28" s="47">
        <v>15</v>
      </c>
      <c r="G28" s="48">
        <v>390.731</v>
      </c>
      <c r="H28" s="48">
        <v>220</v>
      </c>
      <c r="I28" s="48">
        <f>H28</f>
        <v>220</v>
      </c>
      <c r="J28" s="53">
        <v>793.44</v>
      </c>
      <c r="K28" s="53">
        <v>290</v>
      </c>
      <c r="L28" s="302">
        <f t="shared" si="0"/>
        <v>290</v>
      </c>
      <c r="M28" s="53">
        <v>182.416</v>
      </c>
      <c r="N28" s="302">
        <v>290</v>
      </c>
      <c r="O28" s="280">
        <f>N28/J28</f>
        <v>0.36549707602339176</v>
      </c>
      <c r="P28" s="280">
        <f t="shared" si="1"/>
        <v>1</v>
      </c>
      <c r="Q28" s="48">
        <f>AA28</f>
        <v>60</v>
      </c>
      <c r="R28" s="48">
        <f>AA28+AB28</f>
        <v>130</v>
      </c>
      <c r="S28" s="48">
        <f>AA28+AB28+AC28</f>
        <v>210</v>
      </c>
      <c r="T28" s="48">
        <f>AA28+AB28+AC28+AD28</f>
        <v>290</v>
      </c>
      <c r="U28" s="53">
        <f t="shared" si="2"/>
        <v>290</v>
      </c>
      <c r="V28" s="53">
        <f t="shared" si="3"/>
        <v>0</v>
      </c>
      <c r="W28" s="280">
        <f>U28/J28</f>
        <v>0.36549707602339176</v>
      </c>
      <c r="X28" s="281">
        <f>J28/G28</f>
        <v>2.0306553613611413</v>
      </c>
      <c r="Y28" s="282"/>
      <c r="Z28" s="228">
        <v>15</v>
      </c>
      <c r="AA28" s="226">
        <v>60</v>
      </c>
      <c r="AB28" s="226">
        <v>70</v>
      </c>
      <c r="AC28" s="227">
        <v>80</v>
      </c>
      <c r="AD28" s="227">
        <v>80</v>
      </c>
      <c r="AE28" s="227">
        <f t="shared" si="6"/>
        <v>290</v>
      </c>
      <c r="AF28" s="111">
        <f t="shared" si="4"/>
        <v>0</v>
      </c>
      <c r="AG28" s="111">
        <f t="shared" si="5"/>
        <v>0</v>
      </c>
    </row>
    <row r="29" spans="1:33" ht="25.5" customHeight="1">
      <c r="A29" s="373"/>
      <c r="B29" s="34"/>
      <c r="C29" s="34"/>
      <c r="D29" s="149" t="s">
        <v>212</v>
      </c>
      <c r="E29" s="149" t="s">
        <v>217</v>
      </c>
      <c r="F29" s="47">
        <v>16</v>
      </c>
      <c r="G29" s="48">
        <v>0</v>
      </c>
      <c r="H29" s="48">
        <f>H31+H32</f>
        <v>0</v>
      </c>
      <c r="I29" s="48">
        <f>I31+I32</f>
        <v>0</v>
      </c>
      <c r="J29" s="53">
        <v>0</v>
      </c>
      <c r="K29" s="53">
        <v>0</v>
      </c>
      <c r="L29" s="302">
        <f t="shared" si="0"/>
        <v>0</v>
      </c>
      <c r="M29" s="53">
        <v>0</v>
      </c>
      <c r="N29" s="302"/>
      <c r="O29" s="280"/>
      <c r="P29" s="280"/>
      <c r="Q29" s="48">
        <v>0</v>
      </c>
      <c r="R29" s="48">
        <v>0</v>
      </c>
      <c r="S29" s="48">
        <v>0</v>
      </c>
      <c r="T29" s="48">
        <v>0</v>
      </c>
      <c r="U29" s="53">
        <f t="shared" si="2"/>
        <v>0</v>
      </c>
      <c r="V29" s="53">
        <f t="shared" si="3"/>
        <v>0</v>
      </c>
      <c r="W29" s="280"/>
      <c r="X29" s="281"/>
      <c r="Y29" s="282"/>
      <c r="Z29" s="228">
        <v>16</v>
      </c>
      <c r="AA29" s="226"/>
      <c r="AB29" s="226"/>
      <c r="AC29" s="227"/>
      <c r="AD29" s="227"/>
      <c r="AE29" s="227">
        <f t="shared" si="6"/>
        <v>0</v>
      </c>
      <c r="AF29" s="111">
        <f t="shared" si="4"/>
        <v>0</v>
      </c>
      <c r="AG29" s="111">
        <f t="shared" si="5"/>
        <v>0</v>
      </c>
    </row>
    <row r="30" spans="1:33" ht="14.25" customHeight="1">
      <c r="A30" s="373"/>
      <c r="B30" s="34"/>
      <c r="C30" s="34"/>
      <c r="D30" s="149"/>
      <c r="E30" s="149" t="s">
        <v>254</v>
      </c>
      <c r="F30" s="47">
        <v>17</v>
      </c>
      <c r="G30" s="48"/>
      <c r="H30" s="48"/>
      <c r="I30" s="48"/>
      <c r="J30" s="53"/>
      <c r="K30" s="53"/>
      <c r="L30" s="302">
        <f t="shared" si="0"/>
        <v>0</v>
      </c>
      <c r="M30" s="53"/>
      <c r="N30" s="302"/>
      <c r="O30" s="280"/>
      <c r="P30" s="280"/>
      <c r="Q30" s="48"/>
      <c r="R30" s="48"/>
      <c r="S30" s="48"/>
      <c r="T30" s="48"/>
      <c r="U30" s="53">
        <f t="shared" si="2"/>
        <v>0</v>
      </c>
      <c r="V30" s="53">
        <f t="shared" si="3"/>
        <v>0</v>
      </c>
      <c r="W30" s="280"/>
      <c r="X30" s="281"/>
      <c r="Y30" s="282"/>
      <c r="Z30" s="228">
        <v>17</v>
      </c>
      <c r="AA30" s="226"/>
      <c r="AB30" s="226"/>
      <c r="AC30" s="227"/>
      <c r="AD30" s="227"/>
      <c r="AE30" s="227">
        <f t="shared" si="6"/>
        <v>0</v>
      </c>
      <c r="AF30" s="111">
        <f t="shared" si="4"/>
        <v>0</v>
      </c>
      <c r="AG30" s="111">
        <f t="shared" si="5"/>
        <v>0</v>
      </c>
    </row>
    <row r="31" spans="1:33" ht="12.75" customHeight="1">
      <c r="A31" s="373"/>
      <c r="B31" s="34"/>
      <c r="C31" s="34"/>
      <c r="D31" s="149"/>
      <c r="E31" s="149" t="s">
        <v>239</v>
      </c>
      <c r="F31" s="47">
        <v>18</v>
      </c>
      <c r="G31" s="48"/>
      <c r="H31" s="48"/>
      <c r="I31" s="48"/>
      <c r="J31" s="53"/>
      <c r="K31" s="53"/>
      <c r="L31" s="302">
        <f t="shared" si="0"/>
        <v>0</v>
      </c>
      <c r="M31" s="53"/>
      <c r="N31" s="302"/>
      <c r="O31" s="280"/>
      <c r="P31" s="280"/>
      <c r="Q31" s="48"/>
      <c r="R31" s="48"/>
      <c r="S31" s="48"/>
      <c r="T31" s="48"/>
      <c r="U31" s="53">
        <f t="shared" si="2"/>
        <v>0</v>
      </c>
      <c r="V31" s="53">
        <f t="shared" si="3"/>
        <v>0</v>
      </c>
      <c r="W31" s="280"/>
      <c r="X31" s="281"/>
      <c r="Y31" s="282"/>
      <c r="Z31" s="228">
        <v>18</v>
      </c>
      <c r="AA31" s="226"/>
      <c r="AB31" s="226"/>
      <c r="AC31" s="227"/>
      <c r="AD31" s="227"/>
      <c r="AE31" s="227">
        <f t="shared" si="6"/>
        <v>0</v>
      </c>
      <c r="AF31" s="111">
        <f t="shared" si="4"/>
        <v>0</v>
      </c>
      <c r="AG31" s="111">
        <f t="shared" si="5"/>
        <v>0</v>
      </c>
    </row>
    <row r="32" spans="1:33" ht="15" customHeight="1">
      <c r="A32" s="373"/>
      <c r="B32" s="34"/>
      <c r="C32" s="34"/>
      <c r="D32" s="149" t="s">
        <v>214</v>
      </c>
      <c r="E32" s="149" t="s">
        <v>136</v>
      </c>
      <c r="F32" s="47">
        <v>19</v>
      </c>
      <c r="G32" s="48"/>
      <c r="H32" s="48"/>
      <c r="I32" s="48"/>
      <c r="J32" s="53"/>
      <c r="K32" s="53"/>
      <c r="L32" s="302">
        <f t="shared" si="0"/>
        <v>0</v>
      </c>
      <c r="M32" s="53"/>
      <c r="N32" s="302"/>
      <c r="O32" s="280"/>
      <c r="P32" s="280"/>
      <c r="Q32" s="48"/>
      <c r="R32" s="48"/>
      <c r="S32" s="48"/>
      <c r="T32" s="48"/>
      <c r="U32" s="53">
        <f t="shared" si="2"/>
        <v>0</v>
      </c>
      <c r="V32" s="53">
        <f t="shared" si="3"/>
        <v>0</v>
      </c>
      <c r="W32" s="280"/>
      <c r="X32" s="281"/>
      <c r="Y32" s="282"/>
      <c r="Z32" s="228">
        <v>19</v>
      </c>
      <c r="AA32" s="226"/>
      <c r="AB32" s="226"/>
      <c r="AC32" s="227"/>
      <c r="AD32" s="227"/>
      <c r="AE32" s="227">
        <f t="shared" si="6"/>
        <v>0</v>
      </c>
      <c r="AF32" s="111">
        <f t="shared" si="4"/>
        <v>0</v>
      </c>
      <c r="AG32" s="111">
        <f t="shared" si="5"/>
        <v>0</v>
      </c>
    </row>
    <row r="33" spans="1:33" ht="15" customHeight="1">
      <c r="A33" s="373"/>
      <c r="B33" s="34"/>
      <c r="C33" s="34"/>
      <c r="D33" s="149" t="s">
        <v>215</v>
      </c>
      <c r="E33" s="149" t="s">
        <v>119</v>
      </c>
      <c r="F33" s="47">
        <v>20</v>
      </c>
      <c r="G33" s="48"/>
      <c r="H33" s="48"/>
      <c r="I33" s="48"/>
      <c r="J33" s="53"/>
      <c r="K33" s="53"/>
      <c r="L33" s="302">
        <f t="shared" si="0"/>
        <v>0</v>
      </c>
      <c r="M33" s="53"/>
      <c r="N33" s="302"/>
      <c r="O33" s="280"/>
      <c r="P33" s="280"/>
      <c r="Q33" s="48"/>
      <c r="R33" s="48"/>
      <c r="S33" s="48"/>
      <c r="T33" s="48"/>
      <c r="U33" s="53">
        <f t="shared" si="2"/>
        <v>0</v>
      </c>
      <c r="V33" s="53">
        <f t="shared" si="3"/>
        <v>0</v>
      </c>
      <c r="W33" s="280"/>
      <c r="X33" s="281"/>
      <c r="Y33" s="282"/>
      <c r="Z33" s="228">
        <v>20</v>
      </c>
      <c r="AA33" s="226"/>
      <c r="AB33" s="226"/>
      <c r="AC33" s="227"/>
      <c r="AD33" s="227"/>
      <c r="AE33" s="227">
        <f t="shared" si="6"/>
        <v>0</v>
      </c>
      <c r="AF33" s="111">
        <f t="shared" si="4"/>
        <v>0</v>
      </c>
      <c r="AG33" s="111">
        <f t="shared" si="5"/>
        <v>0</v>
      </c>
    </row>
    <row r="34" spans="1:33" ht="12.75" customHeight="1">
      <c r="A34" s="373"/>
      <c r="B34" s="34"/>
      <c r="C34" s="34"/>
      <c r="D34" s="149" t="s">
        <v>216</v>
      </c>
      <c r="E34" s="149" t="s">
        <v>70</v>
      </c>
      <c r="F34" s="47">
        <v>21</v>
      </c>
      <c r="G34" s="48">
        <v>9.678</v>
      </c>
      <c r="H34" s="48">
        <v>60</v>
      </c>
      <c r="I34" s="48">
        <f>H34</f>
        <v>60</v>
      </c>
      <c r="J34" s="53">
        <v>100.806</v>
      </c>
      <c r="K34" s="53">
        <v>60</v>
      </c>
      <c r="L34" s="302">
        <f t="shared" si="0"/>
        <v>60</v>
      </c>
      <c r="M34" s="53">
        <v>16.825</v>
      </c>
      <c r="N34" s="302">
        <v>60</v>
      </c>
      <c r="O34" s="280">
        <f>N34/J34</f>
        <v>0.595202666507946</v>
      </c>
      <c r="P34" s="280">
        <f t="shared" si="1"/>
        <v>1</v>
      </c>
      <c r="Q34" s="48">
        <f>AA34</f>
        <v>7</v>
      </c>
      <c r="R34" s="48">
        <f>AA34+AB34</f>
        <v>24</v>
      </c>
      <c r="S34" s="48">
        <f>AA34+AB34+AC34</f>
        <v>42</v>
      </c>
      <c r="T34" s="48">
        <f>AA34+AB34+AC34+AD34</f>
        <v>60</v>
      </c>
      <c r="U34" s="53">
        <f t="shared" si="2"/>
        <v>60</v>
      </c>
      <c r="V34" s="53">
        <f t="shared" si="3"/>
        <v>0</v>
      </c>
      <c r="W34" s="280">
        <f>U34/J34</f>
        <v>0.595202666507946</v>
      </c>
      <c r="X34" s="281">
        <f>J34/G34</f>
        <v>10.415995040297581</v>
      </c>
      <c r="Y34" s="282"/>
      <c r="Z34" s="228">
        <v>21</v>
      </c>
      <c r="AA34" s="226">
        <v>7</v>
      </c>
      <c r="AB34" s="226">
        <v>17</v>
      </c>
      <c r="AC34" s="227">
        <v>18</v>
      </c>
      <c r="AD34" s="227">
        <v>18</v>
      </c>
      <c r="AE34" s="227">
        <f t="shared" si="6"/>
        <v>60</v>
      </c>
      <c r="AF34" s="111">
        <f t="shared" si="4"/>
        <v>0</v>
      </c>
      <c r="AG34" s="111">
        <f t="shared" si="5"/>
        <v>0</v>
      </c>
    </row>
    <row r="35" spans="1:33" s="46" customFormat="1" ht="40.5" customHeight="1">
      <c r="A35" s="373"/>
      <c r="B35" s="34">
        <v>2</v>
      </c>
      <c r="C35" s="34"/>
      <c r="D35" s="371" t="s">
        <v>272</v>
      </c>
      <c r="E35" s="371"/>
      <c r="F35" s="45">
        <v>22</v>
      </c>
      <c r="G35" s="53">
        <v>17.837</v>
      </c>
      <c r="H35" s="53">
        <f>H36+H37+H38+H39+H40</f>
        <v>17</v>
      </c>
      <c r="I35" s="53">
        <f>I36+I37+I38+I39+I40</f>
        <v>17</v>
      </c>
      <c r="J35" s="53">
        <v>19.001</v>
      </c>
      <c r="K35" s="53">
        <v>13</v>
      </c>
      <c r="L35" s="302">
        <f t="shared" si="0"/>
        <v>13</v>
      </c>
      <c r="M35" s="53">
        <v>6.931</v>
      </c>
      <c r="N35" s="302">
        <f>N36+N37+N38+N39+N40</f>
        <v>13</v>
      </c>
      <c r="O35" s="280">
        <f>N35/J35</f>
        <v>0.6841745171306773</v>
      </c>
      <c r="P35" s="280">
        <f t="shared" si="1"/>
        <v>1</v>
      </c>
      <c r="Q35" s="53">
        <f>Q36+Q37+Q38+Q39+Q40</f>
        <v>3</v>
      </c>
      <c r="R35" s="53">
        <f>R36+R37+R38+R39+R40</f>
        <v>7</v>
      </c>
      <c r="S35" s="53">
        <f>S36+S37+S38+S39+S40</f>
        <v>10</v>
      </c>
      <c r="T35" s="53">
        <f>T36+T37+T38+T39+T40</f>
        <v>13</v>
      </c>
      <c r="U35" s="53">
        <f t="shared" si="2"/>
        <v>13</v>
      </c>
      <c r="V35" s="53">
        <f t="shared" si="3"/>
        <v>0</v>
      </c>
      <c r="W35" s="280">
        <f>U35/J35</f>
        <v>0.6841745171306773</v>
      </c>
      <c r="X35" s="283">
        <f>J35/G35</f>
        <v>1.0652576105847398</v>
      </c>
      <c r="Y35" s="284"/>
      <c r="Z35" s="229">
        <v>22</v>
      </c>
      <c r="AA35" s="53">
        <f>AA36+AA37+AA38+AA39+AA40</f>
        <v>3</v>
      </c>
      <c r="AB35" s="53">
        <f>AB36+AB37+AB38+AB39+AB40</f>
        <v>4</v>
      </c>
      <c r="AC35" s="53">
        <f>AC36+AC37+AC38+AC39+AC40</f>
        <v>3</v>
      </c>
      <c r="AD35" s="53">
        <f>AD36+AD37+AD38+AD39+AD40</f>
        <v>3</v>
      </c>
      <c r="AE35" s="227">
        <f t="shared" si="6"/>
        <v>13</v>
      </c>
      <c r="AF35" s="111">
        <f t="shared" si="4"/>
        <v>0</v>
      </c>
      <c r="AG35" s="111">
        <f t="shared" si="5"/>
        <v>0</v>
      </c>
    </row>
    <row r="36" spans="1:33" ht="16.5" customHeight="1">
      <c r="A36" s="373"/>
      <c r="B36" s="373"/>
      <c r="C36" s="34" t="s">
        <v>27</v>
      </c>
      <c r="D36" s="366" t="s">
        <v>34</v>
      </c>
      <c r="E36" s="366"/>
      <c r="F36" s="47">
        <v>23</v>
      </c>
      <c r="G36" s="48"/>
      <c r="H36" s="48"/>
      <c r="I36" s="48"/>
      <c r="J36" s="53"/>
      <c r="K36" s="53"/>
      <c r="L36" s="302">
        <f t="shared" si="0"/>
        <v>0</v>
      </c>
      <c r="M36" s="53"/>
      <c r="N36" s="302"/>
      <c r="O36" s="280"/>
      <c r="P36" s="280"/>
      <c r="Q36" s="48"/>
      <c r="R36" s="48"/>
      <c r="S36" s="48"/>
      <c r="T36" s="48"/>
      <c r="U36" s="53">
        <f t="shared" si="2"/>
        <v>0</v>
      </c>
      <c r="V36" s="53">
        <f t="shared" si="3"/>
        <v>0</v>
      </c>
      <c r="W36" s="280"/>
      <c r="X36" s="281"/>
      <c r="Y36" s="282"/>
      <c r="Z36" s="228">
        <v>23</v>
      </c>
      <c r="AA36" s="226"/>
      <c r="AB36" s="226"/>
      <c r="AC36" s="227"/>
      <c r="AD36" s="227"/>
      <c r="AE36" s="227">
        <f t="shared" si="6"/>
        <v>0</v>
      </c>
      <c r="AF36" s="111">
        <f t="shared" si="4"/>
        <v>0</v>
      </c>
      <c r="AG36" s="111">
        <f t="shared" si="5"/>
        <v>0</v>
      </c>
    </row>
    <row r="37" spans="1:33" ht="17.25" customHeight="1">
      <c r="A37" s="373"/>
      <c r="B37" s="373"/>
      <c r="C37" s="34" t="s">
        <v>28</v>
      </c>
      <c r="D37" s="366" t="s">
        <v>71</v>
      </c>
      <c r="E37" s="366"/>
      <c r="F37" s="47">
        <v>24</v>
      </c>
      <c r="G37" s="48"/>
      <c r="H37" s="48"/>
      <c r="I37" s="48"/>
      <c r="J37" s="53"/>
      <c r="K37" s="53"/>
      <c r="L37" s="302">
        <f t="shared" si="0"/>
        <v>0</v>
      </c>
      <c r="M37" s="53"/>
      <c r="N37" s="302"/>
      <c r="O37" s="280"/>
      <c r="P37" s="280"/>
      <c r="Q37" s="48"/>
      <c r="R37" s="48"/>
      <c r="S37" s="48"/>
      <c r="T37" s="48"/>
      <c r="U37" s="53">
        <f t="shared" si="2"/>
        <v>0</v>
      </c>
      <c r="V37" s="53">
        <f t="shared" si="3"/>
        <v>0</v>
      </c>
      <c r="W37" s="280"/>
      <c r="X37" s="281"/>
      <c r="Y37" s="282"/>
      <c r="Z37" s="228">
        <v>24</v>
      </c>
      <c r="AA37" s="226"/>
      <c r="AB37" s="226"/>
      <c r="AC37" s="227"/>
      <c r="AD37" s="227"/>
      <c r="AE37" s="227">
        <f t="shared" si="6"/>
        <v>0</v>
      </c>
      <c r="AF37" s="111">
        <f t="shared" si="4"/>
        <v>0</v>
      </c>
      <c r="AG37" s="111">
        <f t="shared" si="5"/>
        <v>0</v>
      </c>
    </row>
    <row r="38" spans="1:33" ht="15.75" customHeight="1">
      <c r="A38" s="373"/>
      <c r="B38" s="373"/>
      <c r="C38" s="34" t="s">
        <v>30</v>
      </c>
      <c r="D38" s="366" t="s">
        <v>72</v>
      </c>
      <c r="E38" s="366"/>
      <c r="F38" s="47">
        <v>25</v>
      </c>
      <c r="G38" s="48"/>
      <c r="H38" s="48"/>
      <c r="I38" s="48"/>
      <c r="J38" s="53"/>
      <c r="K38" s="53"/>
      <c r="L38" s="302">
        <f t="shared" si="0"/>
        <v>0</v>
      </c>
      <c r="M38" s="53"/>
      <c r="N38" s="302"/>
      <c r="O38" s="280"/>
      <c r="P38" s="280"/>
      <c r="Q38" s="48"/>
      <c r="R38" s="48"/>
      <c r="S38" s="48"/>
      <c r="T38" s="48"/>
      <c r="U38" s="53">
        <f t="shared" si="2"/>
        <v>0</v>
      </c>
      <c r="V38" s="53">
        <f t="shared" si="3"/>
        <v>0</v>
      </c>
      <c r="W38" s="280"/>
      <c r="X38" s="281"/>
      <c r="Y38" s="282"/>
      <c r="Z38" s="228">
        <v>25</v>
      </c>
      <c r="AA38" s="226"/>
      <c r="AB38" s="226"/>
      <c r="AC38" s="227"/>
      <c r="AD38" s="227"/>
      <c r="AE38" s="227">
        <f t="shared" si="6"/>
        <v>0</v>
      </c>
      <c r="AF38" s="111">
        <f t="shared" si="4"/>
        <v>0</v>
      </c>
      <c r="AG38" s="111">
        <f t="shared" si="5"/>
        <v>0</v>
      </c>
    </row>
    <row r="39" spans="1:33" ht="16.5" customHeight="1">
      <c r="A39" s="373"/>
      <c r="B39" s="373"/>
      <c r="C39" s="34" t="s">
        <v>32</v>
      </c>
      <c r="D39" s="366" t="s">
        <v>35</v>
      </c>
      <c r="E39" s="366"/>
      <c r="F39" s="47">
        <v>26</v>
      </c>
      <c r="G39" s="48">
        <v>15.248</v>
      </c>
      <c r="H39" s="48">
        <v>17</v>
      </c>
      <c r="I39" s="48">
        <v>17</v>
      </c>
      <c r="J39" s="53">
        <v>18.574</v>
      </c>
      <c r="K39" s="53">
        <v>13</v>
      </c>
      <c r="L39" s="302">
        <f t="shared" si="0"/>
        <v>13</v>
      </c>
      <c r="M39" s="53">
        <v>6.931</v>
      </c>
      <c r="N39" s="302">
        <v>13</v>
      </c>
      <c r="O39" s="280">
        <f>N39/J39</f>
        <v>0.6999030903413372</v>
      </c>
      <c r="P39" s="280">
        <f t="shared" si="1"/>
        <v>1</v>
      </c>
      <c r="Q39" s="48">
        <f>AA39</f>
        <v>3</v>
      </c>
      <c r="R39" s="48">
        <f>AA39+AB39</f>
        <v>7</v>
      </c>
      <c r="S39" s="48">
        <f>AA39+AB39+AC39</f>
        <v>10</v>
      </c>
      <c r="T39" s="48">
        <f>AA39+AB39+AC39+AD39</f>
        <v>13</v>
      </c>
      <c r="U39" s="53">
        <f t="shared" si="2"/>
        <v>13</v>
      </c>
      <c r="V39" s="53">
        <f t="shared" si="3"/>
        <v>0</v>
      </c>
      <c r="W39" s="280">
        <f>U39/J39</f>
        <v>0.6999030903413372</v>
      </c>
      <c r="X39" s="281">
        <f>J39/G39</f>
        <v>1.218126967471144</v>
      </c>
      <c r="Y39" s="282"/>
      <c r="Z39" s="228">
        <v>26</v>
      </c>
      <c r="AA39" s="226">
        <v>3</v>
      </c>
      <c r="AB39" s="226">
        <v>4</v>
      </c>
      <c r="AC39" s="227">
        <v>3</v>
      </c>
      <c r="AD39" s="227">
        <v>3</v>
      </c>
      <c r="AE39" s="227">
        <f t="shared" si="6"/>
        <v>13</v>
      </c>
      <c r="AF39" s="111">
        <f t="shared" si="4"/>
        <v>0</v>
      </c>
      <c r="AG39" s="111">
        <f t="shared" si="5"/>
        <v>0</v>
      </c>
    </row>
    <row r="40" spans="1:33" ht="15" customHeight="1">
      <c r="A40" s="373"/>
      <c r="B40" s="373"/>
      <c r="C40" s="34" t="s">
        <v>33</v>
      </c>
      <c r="D40" s="366" t="s">
        <v>36</v>
      </c>
      <c r="E40" s="366"/>
      <c r="F40" s="47">
        <v>27</v>
      </c>
      <c r="G40" s="48"/>
      <c r="H40" s="48"/>
      <c r="I40" s="48"/>
      <c r="J40" s="53"/>
      <c r="K40" s="53"/>
      <c r="L40" s="302">
        <f t="shared" si="0"/>
        <v>0</v>
      </c>
      <c r="M40" s="53"/>
      <c r="N40" s="302"/>
      <c r="O40" s="280"/>
      <c r="P40" s="280"/>
      <c r="Q40" s="48"/>
      <c r="R40" s="48"/>
      <c r="S40" s="48"/>
      <c r="T40" s="48"/>
      <c r="U40" s="53">
        <f t="shared" si="2"/>
        <v>0</v>
      </c>
      <c r="V40" s="53">
        <f t="shared" si="3"/>
        <v>0</v>
      </c>
      <c r="W40" s="280"/>
      <c r="X40" s="281"/>
      <c r="Y40" s="282"/>
      <c r="Z40" s="228">
        <v>27</v>
      </c>
      <c r="AA40" s="226"/>
      <c r="AB40" s="226"/>
      <c r="AC40" s="227"/>
      <c r="AD40" s="227"/>
      <c r="AE40" s="227">
        <f t="shared" si="6"/>
        <v>0</v>
      </c>
      <c r="AF40" s="111">
        <f t="shared" si="4"/>
        <v>0</v>
      </c>
      <c r="AG40" s="111">
        <f t="shared" si="5"/>
        <v>0</v>
      </c>
    </row>
    <row r="41" spans="1:33" s="46" customFormat="1" ht="15" customHeight="1">
      <c r="A41" s="373"/>
      <c r="B41" s="34">
        <v>3</v>
      </c>
      <c r="C41" s="34"/>
      <c r="D41" s="369" t="s">
        <v>7</v>
      </c>
      <c r="E41" s="370"/>
      <c r="F41" s="45">
        <v>28</v>
      </c>
      <c r="G41" s="53"/>
      <c r="H41" s="53"/>
      <c r="I41" s="53"/>
      <c r="J41" s="53"/>
      <c r="K41" s="53"/>
      <c r="L41" s="302">
        <f t="shared" si="0"/>
        <v>0</v>
      </c>
      <c r="M41" s="53"/>
      <c r="N41" s="302"/>
      <c r="O41" s="280"/>
      <c r="P41" s="280"/>
      <c r="Q41" s="48"/>
      <c r="R41" s="48"/>
      <c r="S41" s="48"/>
      <c r="T41" s="48"/>
      <c r="U41" s="53">
        <f t="shared" si="2"/>
        <v>0</v>
      </c>
      <c r="V41" s="53">
        <f t="shared" si="3"/>
        <v>0</v>
      </c>
      <c r="W41" s="280"/>
      <c r="X41" s="281"/>
      <c r="Y41" s="282"/>
      <c r="Z41" s="229">
        <v>28</v>
      </c>
      <c r="AA41" s="226"/>
      <c r="AB41" s="226"/>
      <c r="AC41" s="226"/>
      <c r="AD41" s="226"/>
      <c r="AE41" s="227">
        <f t="shared" si="6"/>
        <v>0</v>
      </c>
      <c r="AF41" s="111">
        <f t="shared" si="4"/>
        <v>0</v>
      </c>
      <c r="AG41" s="111">
        <f t="shared" si="5"/>
        <v>0</v>
      </c>
    </row>
    <row r="42" spans="1:33" s="46" customFormat="1" ht="29.25" customHeight="1">
      <c r="A42" s="34" t="s">
        <v>16</v>
      </c>
      <c r="B42" s="369" t="s">
        <v>322</v>
      </c>
      <c r="C42" s="372"/>
      <c r="D42" s="372"/>
      <c r="E42" s="370"/>
      <c r="F42" s="45">
        <v>29</v>
      </c>
      <c r="G42" s="53">
        <v>3116.949</v>
      </c>
      <c r="H42" s="53">
        <f>H43+H150+H158</f>
        <v>3403</v>
      </c>
      <c r="I42" s="195">
        <f>I43+I150+I158</f>
        <v>3403</v>
      </c>
      <c r="J42" s="53">
        <v>2803.543</v>
      </c>
      <c r="K42" s="53">
        <v>4362.554132</v>
      </c>
      <c r="L42" s="302">
        <f t="shared" si="0"/>
        <v>4362.554132</v>
      </c>
      <c r="M42" s="53">
        <v>1673.692</v>
      </c>
      <c r="N42" s="302">
        <f>N43+N150+N158</f>
        <v>4138.631432</v>
      </c>
      <c r="O42" s="280">
        <f>N42/J42</f>
        <v>1.4762147154511274</v>
      </c>
      <c r="P42" s="280">
        <f t="shared" si="1"/>
        <v>0.9486716512335073</v>
      </c>
      <c r="Q42" s="53">
        <f>Q43+Q150+Q158</f>
        <v>942.8869536</v>
      </c>
      <c r="R42" s="53">
        <f>R43+R150+R158</f>
        <v>2416.016956</v>
      </c>
      <c r="S42" s="53">
        <f>S43+S150+S158</f>
        <v>3277.6355439999998</v>
      </c>
      <c r="T42" s="53">
        <f>T43+T150+T158</f>
        <v>4138.954132</v>
      </c>
      <c r="U42" s="53">
        <f t="shared" si="2"/>
        <v>4138.954132</v>
      </c>
      <c r="V42" s="53">
        <f t="shared" si="3"/>
        <v>-223.92270000000008</v>
      </c>
      <c r="W42" s="280">
        <f>U42/J42</f>
        <v>1.4763298198030135</v>
      </c>
      <c r="X42" s="283">
        <f>J42/G42</f>
        <v>0.8994510336871088</v>
      </c>
      <c r="Y42" s="284"/>
      <c r="Z42" s="229">
        <v>29</v>
      </c>
      <c r="AA42" s="53">
        <f>AA43+AA150+AA158</f>
        <v>942.8869536</v>
      </c>
      <c r="AB42" s="53">
        <f>AB43+AB150+AB158</f>
        <v>1399.1300024000002</v>
      </c>
      <c r="AC42" s="53">
        <f>AC43+AC150+AC158</f>
        <v>861.618588</v>
      </c>
      <c r="AD42" s="53">
        <f>AD43+AD150+AD158</f>
        <v>863.318588</v>
      </c>
      <c r="AE42" s="227">
        <f t="shared" si="6"/>
        <v>4066.9541320000008</v>
      </c>
      <c r="AF42" s="111">
        <f t="shared" si="4"/>
        <v>223.92270000000008</v>
      </c>
      <c r="AG42" s="111">
        <f t="shared" si="5"/>
        <v>-0.3226999999997133</v>
      </c>
    </row>
    <row r="43" spans="1:33" ht="30" customHeight="1">
      <c r="A43" s="373"/>
      <c r="B43" s="34">
        <v>1</v>
      </c>
      <c r="C43" s="371" t="s">
        <v>311</v>
      </c>
      <c r="D43" s="371"/>
      <c r="E43" s="371"/>
      <c r="F43" s="47">
        <v>30</v>
      </c>
      <c r="G43" s="48">
        <v>3116.949</v>
      </c>
      <c r="H43" s="48">
        <f>H44+H92+H99+H133</f>
        <v>3401</v>
      </c>
      <c r="I43" s="196">
        <f>I44+I92+I99+I133</f>
        <v>3401</v>
      </c>
      <c r="J43" s="53">
        <v>2803.543</v>
      </c>
      <c r="K43" s="53">
        <v>4362.554132</v>
      </c>
      <c r="L43" s="302">
        <f t="shared" si="0"/>
        <v>4362.554132</v>
      </c>
      <c r="M43" s="53">
        <v>1673.692</v>
      </c>
      <c r="N43" s="305">
        <f>N44+N92+N99+N133</f>
        <v>4138.631432</v>
      </c>
      <c r="O43" s="280">
        <f>N43/J43</f>
        <v>1.4762147154511274</v>
      </c>
      <c r="P43" s="280">
        <f t="shared" si="1"/>
        <v>0.9486716512335073</v>
      </c>
      <c r="Q43" s="48">
        <f>Q44+Q92+Q99+Q133</f>
        <v>942.8869536</v>
      </c>
      <c r="R43" s="48">
        <f>R44+R92+R99+R133</f>
        <v>2416.016956</v>
      </c>
      <c r="S43" s="48">
        <f>S44+S92+S99+S133</f>
        <v>3277.6355439999998</v>
      </c>
      <c r="T43" s="48">
        <f>T44+T92+T99+T133</f>
        <v>4138.954132</v>
      </c>
      <c r="U43" s="53">
        <f t="shared" si="2"/>
        <v>4138.954132</v>
      </c>
      <c r="V43" s="53">
        <f t="shared" si="3"/>
        <v>-223.92270000000008</v>
      </c>
      <c r="W43" s="280">
        <f>U43/J43</f>
        <v>1.4763298198030135</v>
      </c>
      <c r="X43" s="281">
        <f>J43/G43</f>
        <v>0.8994510336871088</v>
      </c>
      <c r="Y43" s="282"/>
      <c r="Z43" s="228">
        <v>30</v>
      </c>
      <c r="AA43" s="48">
        <f>AA44+AA92+AA99+AA133</f>
        <v>942.8869536</v>
      </c>
      <c r="AB43" s="48">
        <f>AB44+AB92+AB99+AB133</f>
        <v>1399.1300024000002</v>
      </c>
      <c r="AC43" s="48">
        <f>AC44+AC92+AC99+AC133</f>
        <v>861.618588</v>
      </c>
      <c r="AD43" s="48">
        <f>AD44+AD92+AD99+AD133</f>
        <v>861.318588</v>
      </c>
      <c r="AE43" s="227">
        <f t="shared" si="6"/>
        <v>4064.9541320000008</v>
      </c>
      <c r="AF43" s="111">
        <f t="shared" si="4"/>
        <v>223.92270000000008</v>
      </c>
      <c r="AG43" s="111">
        <f t="shared" si="5"/>
        <v>-0.3226999999997133</v>
      </c>
    </row>
    <row r="44" spans="1:33" ht="30" customHeight="1">
      <c r="A44" s="373"/>
      <c r="B44" s="374"/>
      <c r="C44" s="371" t="s">
        <v>273</v>
      </c>
      <c r="D44" s="371"/>
      <c r="E44" s="371"/>
      <c r="F44" s="47">
        <v>31</v>
      </c>
      <c r="G44" s="48">
        <v>901.776</v>
      </c>
      <c r="H44" s="48">
        <f>H45+H53+H59</f>
        <v>994</v>
      </c>
      <c r="I44" s="48">
        <f>I45+I53+I59</f>
        <v>994</v>
      </c>
      <c r="J44" s="53">
        <v>679.662</v>
      </c>
      <c r="K44" s="53">
        <v>824</v>
      </c>
      <c r="L44" s="302">
        <f t="shared" si="0"/>
        <v>824</v>
      </c>
      <c r="M44" s="53">
        <v>321.475</v>
      </c>
      <c r="N44" s="302">
        <f>N45+N53+N59</f>
        <v>824</v>
      </c>
      <c r="O44" s="280">
        <f>N44/J44</f>
        <v>1.2123673237579855</v>
      </c>
      <c r="P44" s="280">
        <f t="shared" si="1"/>
        <v>1</v>
      </c>
      <c r="Q44" s="53">
        <f>Q45+Q53+Q59</f>
        <v>173</v>
      </c>
      <c r="R44" s="53">
        <f>R45+R53+R59</f>
        <v>398</v>
      </c>
      <c r="S44" s="53">
        <f>S45+S53+S59</f>
        <v>616</v>
      </c>
      <c r="T44" s="53">
        <f>T45+T53+T59</f>
        <v>824</v>
      </c>
      <c r="U44" s="53">
        <f t="shared" si="2"/>
        <v>824</v>
      </c>
      <c r="V44" s="53">
        <f t="shared" si="3"/>
        <v>0</v>
      </c>
      <c r="W44" s="280">
        <f>U44/J44</f>
        <v>1.2123673237579855</v>
      </c>
      <c r="X44" s="281">
        <f>J44/G44</f>
        <v>0.7536927130462555</v>
      </c>
      <c r="Y44" s="282"/>
      <c r="Z44" s="228">
        <v>31</v>
      </c>
      <c r="AA44" s="53">
        <f>AA45+AA53+AA59</f>
        <v>173</v>
      </c>
      <c r="AB44" s="53">
        <f>AB45+AB53+AB59</f>
        <v>225</v>
      </c>
      <c r="AC44" s="53">
        <f>AC45+AC53+AC59</f>
        <v>218</v>
      </c>
      <c r="AD44" s="53">
        <f>AD45+AD53+AD59</f>
        <v>208</v>
      </c>
      <c r="AE44" s="227">
        <f t="shared" si="6"/>
        <v>824</v>
      </c>
      <c r="AF44" s="111">
        <f t="shared" si="4"/>
        <v>0</v>
      </c>
      <c r="AG44" s="111">
        <f t="shared" si="5"/>
        <v>0</v>
      </c>
    </row>
    <row r="45" spans="1:33" ht="45" customHeight="1">
      <c r="A45" s="373"/>
      <c r="B45" s="375"/>
      <c r="C45" s="34" t="s">
        <v>73</v>
      </c>
      <c r="D45" s="367" t="s">
        <v>274</v>
      </c>
      <c r="E45" s="368"/>
      <c r="F45" s="47">
        <v>32</v>
      </c>
      <c r="G45" s="48">
        <v>166.71699999999998</v>
      </c>
      <c r="H45" s="48">
        <f>H46+H47+H50+H51+H52</f>
        <v>225</v>
      </c>
      <c r="I45" s="48">
        <f>I46+I47+I50+I51+I52</f>
        <v>225</v>
      </c>
      <c r="J45" s="53">
        <v>191.334</v>
      </c>
      <c r="K45" s="53">
        <v>229</v>
      </c>
      <c r="L45" s="302">
        <f t="shared" si="0"/>
        <v>229</v>
      </c>
      <c r="M45" s="53">
        <v>96.086</v>
      </c>
      <c r="N45" s="305">
        <f>N46+N47+N50+N51+N52</f>
        <v>229</v>
      </c>
      <c r="O45" s="280">
        <f>N45/J45</f>
        <v>1.19685994125456</v>
      </c>
      <c r="P45" s="280">
        <f t="shared" si="1"/>
        <v>1</v>
      </c>
      <c r="Q45" s="48">
        <f>Q46+Q47+Q50+Q51+Q52</f>
        <v>58</v>
      </c>
      <c r="R45" s="48">
        <f>R46+R47+R50+R51+R52</f>
        <v>115</v>
      </c>
      <c r="S45" s="48">
        <f>S46+S47+S50+S51+S52</f>
        <v>172</v>
      </c>
      <c r="T45" s="48">
        <f>T46+T47+T50+T51+T52</f>
        <v>229</v>
      </c>
      <c r="U45" s="53">
        <f t="shared" si="2"/>
        <v>229</v>
      </c>
      <c r="V45" s="53">
        <f t="shared" si="3"/>
        <v>0</v>
      </c>
      <c r="W45" s="280">
        <f>U45/J45</f>
        <v>1.19685994125456</v>
      </c>
      <c r="X45" s="281">
        <f>J45/G45</f>
        <v>1.1476574074629464</v>
      </c>
      <c r="Y45" s="282"/>
      <c r="Z45" s="228">
        <v>32</v>
      </c>
      <c r="AA45" s="48">
        <f>AA46+AA47+AA50+AA51+AA52</f>
        <v>58</v>
      </c>
      <c r="AB45" s="48">
        <f>AB46+AB47+AB50+AB51+AB52</f>
        <v>57</v>
      </c>
      <c r="AC45" s="48">
        <f>AC46+AC47+AC50+AC51+AC52</f>
        <v>57</v>
      </c>
      <c r="AD45" s="48">
        <f>AD46+AD47+AD50+AD51+AD52</f>
        <v>57</v>
      </c>
      <c r="AE45" s="227">
        <f t="shared" si="6"/>
        <v>229</v>
      </c>
      <c r="AF45" s="111">
        <f t="shared" si="4"/>
        <v>0</v>
      </c>
      <c r="AG45" s="111">
        <f t="shared" si="5"/>
        <v>0</v>
      </c>
    </row>
    <row r="46" spans="1:33" ht="16.5" customHeight="1">
      <c r="A46" s="373"/>
      <c r="B46" s="375"/>
      <c r="C46" s="34" t="s">
        <v>27</v>
      </c>
      <c r="D46" s="367" t="s">
        <v>74</v>
      </c>
      <c r="E46" s="368"/>
      <c r="F46" s="47">
        <v>33</v>
      </c>
      <c r="G46" s="48"/>
      <c r="H46" s="48"/>
      <c r="I46" s="48"/>
      <c r="J46" s="53"/>
      <c r="K46" s="53"/>
      <c r="L46" s="302">
        <f t="shared" si="0"/>
        <v>0</v>
      </c>
      <c r="M46" s="53"/>
      <c r="N46" s="302"/>
      <c r="O46" s="280"/>
      <c r="P46" s="280"/>
      <c r="Q46" s="48"/>
      <c r="R46" s="48"/>
      <c r="S46" s="48"/>
      <c r="T46" s="48"/>
      <c r="U46" s="53">
        <f t="shared" si="2"/>
        <v>0</v>
      </c>
      <c r="V46" s="53">
        <f t="shared" si="3"/>
        <v>0</v>
      </c>
      <c r="W46" s="280"/>
      <c r="X46" s="281"/>
      <c r="Y46" s="282"/>
      <c r="Z46" s="228">
        <v>33</v>
      </c>
      <c r="AA46" s="226"/>
      <c r="AB46" s="226"/>
      <c r="AC46" s="227"/>
      <c r="AD46" s="227"/>
      <c r="AE46" s="227">
        <f t="shared" si="6"/>
        <v>0</v>
      </c>
      <c r="AF46" s="111">
        <f t="shared" si="4"/>
        <v>0</v>
      </c>
      <c r="AG46" s="111">
        <f t="shared" si="5"/>
        <v>0</v>
      </c>
    </row>
    <row r="47" spans="1:33" ht="16.5" customHeight="1">
      <c r="A47" s="373"/>
      <c r="B47" s="375"/>
      <c r="C47" s="34" t="s">
        <v>28</v>
      </c>
      <c r="D47" s="367" t="s">
        <v>228</v>
      </c>
      <c r="E47" s="368"/>
      <c r="F47" s="47">
        <v>34</v>
      </c>
      <c r="G47" s="48">
        <v>91.536</v>
      </c>
      <c r="H47" s="48">
        <v>109</v>
      </c>
      <c r="I47" s="48">
        <f>H47</f>
        <v>109</v>
      </c>
      <c r="J47" s="53">
        <v>100.333</v>
      </c>
      <c r="K47" s="53">
        <v>109</v>
      </c>
      <c r="L47" s="302">
        <f t="shared" si="0"/>
        <v>109</v>
      </c>
      <c r="M47" s="53">
        <v>41.175</v>
      </c>
      <c r="N47" s="302">
        <v>109</v>
      </c>
      <c r="O47" s="280">
        <f>N47/J47</f>
        <v>1.0863823467852052</v>
      </c>
      <c r="P47" s="280">
        <f t="shared" si="1"/>
        <v>1</v>
      </c>
      <c r="Q47" s="48">
        <f>AA47</f>
        <v>25</v>
      </c>
      <c r="R47" s="48">
        <f>AA47+AB47</f>
        <v>55</v>
      </c>
      <c r="S47" s="48">
        <f>AA47+AB47+AC47</f>
        <v>85</v>
      </c>
      <c r="T47" s="48">
        <f>AA47+AB47+AC47+AD47</f>
        <v>109</v>
      </c>
      <c r="U47" s="53">
        <f t="shared" si="2"/>
        <v>109</v>
      </c>
      <c r="V47" s="53">
        <f t="shared" si="3"/>
        <v>0</v>
      </c>
      <c r="W47" s="280">
        <f>U47/J47</f>
        <v>1.0863823467852052</v>
      </c>
      <c r="X47" s="281">
        <f>J47/G47</f>
        <v>1.0961042649886383</v>
      </c>
      <c r="Y47" s="282"/>
      <c r="Z47" s="228">
        <v>34</v>
      </c>
      <c r="AA47" s="226">
        <v>25</v>
      </c>
      <c r="AB47" s="226">
        <v>30</v>
      </c>
      <c r="AC47" s="227">
        <v>30</v>
      </c>
      <c r="AD47" s="227">
        <v>24</v>
      </c>
      <c r="AE47" s="227">
        <f t="shared" si="6"/>
        <v>109</v>
      </c>
      <c r="AF47" s="111">
        <f t="shared" si="4"/>
        <v>0</v>
      </c>
      <c r="AG47" s="111">
        <f t="shared" si="5"/>
        <v>0</v>
      </c>
    </row>
    <row r="48" spans="1:33" ht="15.75" customHeight="1">
      <c r="A48" s="373"/>
      <c r="B48" s="375"/>
      <c r="C48" s="34"/>
      <c r="D48" s="149" t="s">
        <v>75</v>
      </c>
      <c r="E48" s="149" t="s">
        <v>76</v>
      </c>
      <c r="F48" s="47">
        <v>35</v>
      </c>
      <c r="G48" s="48">
        <v>5.779</v>
      </c>
      <c r="H48" s="48">
        <v>18</v>
      </c>
      <c r="I48" s="48">
        <f>H48</f>
        <v>18</v>
      </c>
      <c r="J48" s="53">
        <v>4.446</v>
      </c>
      <c r="K48" s="53">
        <v>18</v>
      </c>
      <c r="L48" s="302">
        <f t="shared" si="0"/>
        <v>18</v>
      </c>
      <c r="M48" s="53">
        <v>2.277</v>
      </c>
      <c r="N48" s="302">
        <v>18</v>
      </c>
      <c r="O48" s="280">
        <f>N48/J48</f>
        <v>4.048582995951417</v>
      </c>
      <c r="P48" s="280">
        <f t="shared" si="1"/>
        <v>1</v>
      </c>
      <c r="Q48" s="48">
        <f>AA48</f>
        <v>4</v>
      </c>
      <c r="R48" s="48">
        <f>AA48+AB48</f>
        <v>9</v>
      </c>
      <c r="S48" s="48">
        <f>AA48+AB48+AC48</f>
        <v>14</v>
      </c>
      <c r="T48" s="48">
        <f>AA48+AB48+AC48+AD48</f>
        <v>18</v>
      </c>
      <c r="U48" s="53">
        <f t="shared" si="2"/>
        <v>18</v>
      </c>
      <c r="V48" s="53">
        <f t="shared" si="3"/>
        <v>0</v>
      </c>
      <c r="W48" s="280">
        <f>U48/J48</f>
        <v>4.048582995951417</v>
      </c>
      <c r="X48" s="281">
        <f>J48/G48</f>
        <v>0.7693372555805502</v>
      </c>
      <c r="Y48" s="282"/>
      <c r="Z48" s="228">
        <v>35</v>
      </c>
      <c r="AA48" s="226">
        <v>4</v>
      </c>
      <c r="AB48" s="226">
        <v>5</v>
      </c>
      <c r="AC48" s="227">
        <v>5</v>
      </c>
      <c r="AD48" s="227">
        <v>4</v>
      </c>
      <c r="AE48" s="227">
        <f t="shared" si="6"/>
        <v>18</v>
      </c>
      <c r="AF48" s="111">
        <f t="shared" si="4"/>
        <v>0</v>
      </c>
      <c r="AG48" s="111">
        <f t="shared" si="5"/>
        <v>0</v>
      </c>
    </row>
    <row r="49" spans="1:33" ht="14.25" customHeight="1">
      <c r="A49" s="373"/>
      <c r="B49" s="375"/>
      <c r="C49" s="34"/>
      <c r="D49" s="149" t="s">
        <v>77</v>
      </c>
      <c r="E49" s="149" t="s">
        <v>78</v>
      </c>
      <c r="F49" s="47">
        <v>36</v>
      </c>
      <c r="G49" s="48">
        <v>34.705</v>
      </c>
      <c r="H49" s="48">
        <v>33</v>
      </c>
      <c r="I49" s="48">
        <f>H49</f>
        <v>33</v>
      </c>
      <c r="J49" s="53">
        <v>31.878</v>
      </c>
      <c r="K49" s="53">
        <v>33</v>
      </c>
      <c r="L49" s="302">
        <f t="shared" si="0"/>
        <v>33</v>
      </c>
      <c r="M49" s="53">
        <v>9.582</v>
      </c>
      <c r="N49" s="302">
        <v>33</v>
      </c>
      <c r="O49" s="280">
        <f>N49/J49</f>
        <v>1.0351966873706004</v>
      </c>
      <c r="P49" s="280">
        <f t="shared" si="1"/>
        <v>1</v>
      </c>
      <c r="Q49" s="48">
        <f>AA49</f>
        <v>8</v>
      </c>
      <c r="R49" s="48">
        <f>AA49+AB49</f>
        <v>16</v>
      </c>
      <c r="S49" s="48">
        <f>AA49+AB49+AC49</f>
        <v>24</v>
      </c>
      <c r="T49" s="48">
        <f>AA49+AB49+AC49+AD49</f>
        <v>33</v>
      </c>
      <c r="U49" s="53">
        <f t="shared" si="2"/>
        <v>33</v>
      </c>
      <c r="V49" s="53">
        <f t="shared" si="3"/>
        <v>0</v>
      </c>
      <c r="W49" s="280">
        <f>U49/J49</f>
        <v>1.0351966873706004</v>
      </c>
      <c r="X49" s="281">
        <f>J49/G49</f>
        <v>0.9185419968304279</v>
      </c>
      <c r="Y49" s="282"/>
      <c r="Z49" s="228">
        <v>36</v>
      </c>
      <c r="AA49" s="226">
        <v>8</v>
      </c>
      <c r="AB49" s="226">
        <v>8</v>
      </c>
      <c r="AC49" s="227">
        <v>8</v>
      </c>
      <c r="AD49" s="227">
        <v>9</v>
      </c>
      <c r="AE49" s="227">
        <f t="shared" si="6"/>
        <v>33</v>
      </c>
      <c r="AF49" s="111">
        <f t="shared" si="4"/>
        <v>0</v>
      </c>
      <c r="AG49" s="111">
        <f t="shared" si="5"/>
        <v>0</v>
      </c>
    </row>
    <row r="50" spans="1:33" ht="29.25" customHeight="1">
      <c r="A50" s="373"/>
      <c r="B50" s="375"/>
      <c r="C50" s="34" t="s">
        <v>30</v>
      </c>
      <c r="D50" s="371" t="s">
        <v>138</v>
      </c>
      <c r="E50" s="371"/>
      <c r="F50" s="47">
        <v>37</v>
      </c>
      <c r="G50" s="48">
        <v>29.294</v>
      </c>
      <c r="H50" s="48">
        <v>70</v>
      </c>
      <c r="I50" s="48">
        <f>H50</f>
        <v>70</v>
      </c>
      <c r="J50" s="53">
        <v>24.783</v>
      </c>
      <c r="K50" s="53">
        <v>70</v>
      </c>
      <c r="L50" s="302">
        <f t="shared" si="0"/>
        <v>70</v>
      </c>
      <c r="M50" s="53">
        <v>3.045</v>
      </c>
      <c r="N50" s="302">
        <v>70</v>
      </c>
      <c r="O50" s="280">
        <f>N50/J50</f>
        <v>2.8245168058749948</v>
      </c>
      <c r="P50" s="280">
        <f t="shared" si="1"/>
        <v>1</v>
      </c>
      <c r="Q50" s="48">
        <f>AA50</f>
        <v>20</v>
      </c>
      <c r="R50" s="48">
        <f>AA50+AB50</f>
        <v>35</v>
      </c>
      <c r="S50" s="48">
        <f>AA50+AB50+AC50</f>
        <v>50</v>
      </c>
      <c r="T50" s="48">
        <f>AA50+AB50+AC50+AD50</f>
        <v>70</v>
      </c>
      <c r="U50" s="53">
        <f t="shared" si="2"/>
        <v>70</v>
      </c>
      <c r="V50" s="53">
        <f t="shared" si="3"/>
        <v>0</v>
      </c>
      <c r="W50" s="280">
        <f>U50/J50</f>
        <v>2.8245168058749948</v>
      </c>
      <c r="X50" s="281">
        <f>J50/G50</f>
        <v>0.8460094217245853</v>
      </c>
      <c r="Y50" s="282"/>
      <c r="Z50" s="228">
        <v>37</v>
      </c>
      <c r="AA50" s="226">
        <v>20</v>
      </c>
      <c r="AB50" s="226">
        <v>15</v>
      </c>
      <c r="AC50" s="227">
        <v>15</v>
      </c>
      <c r="AD50" s="227">
        <v>20</v>
      </c>
      <c r="AE50" s="227">
        <f t="shared" si="6"/>
        <v>70</v>
      </c>
      <c r="AF50" s="111">
        <f t="shared" si="4"/>
        <v>0</v>
      </c>
      <c r="AG50" s="111">
        <f t="shared" si="5"/>
        <v>0</v>
      </c>
    </row>
    <row r="51" spans="1:33" ht="15" customHeight="1">
      <c r="A51" s="373"/>
      <c r="B51" s="375"/>
      <c r="C51" s="34" t="s">
        <v>32</v>
      </c>
      <c r="D51" s="371" t="s">
        <v>139</v>
      </c>
      <c r="E51" s="371"/>
      <c r="F51" s="47">
        <v>38</v>
      </c>
      <c r="G51" s="48">
        <v>45.887</v>
      </c>
      <c r="H51" s="48">
        <v>46</v>
      </c>
      <c r="I51" s="48">
        <f>H51</f>
        <v>46</v>
      </c>
      <c r="J51" s="53">
        <v>66.218</v>
      </c>
      <c r="K51" s="53">
        <v>50</v>
      </c>
      <c r="L51" s="302">
        <f t="shared" si="0"/>
        <v>50</v>
      </c>
      <c r="M51" s="53">
        <v>51.866</v>
      </c>
      <c r="N51" s="302">
        <v>50</v>
      </c>
      <c r="O51" s="280">
        <f>N51/J51</f>
        <v>0.7550816998399227</v>
      </c>
      <c r="P51" s="280">
        <f t="shared" si="1"/>
        <v>1</v>
      </c>
      <c r="Q51" s="48">
        <f>AA51</f>
        <v>13</v>
      </c>
      <c r="R51" s="48">
        <f>AA51+AB51</f>
        <v>25</v>
      </c>
      <c r="S51" s="48">
        <f>AA51+AB51+AC51</f>
        <v>37</v>
      </c>
      <c r="T51" s="48">
        <f>AA51+AB51+AC51+AD51</f>
        <v>50</v>
      </c>
      <c r="U51" s="53">
        <f t="shared" si="2"/>
        <v>50</v>
      </c>
      <c r="V51" s="53">
        <f t="shared" si="3"/>
        <v>0</v>
      </c>
      <c r="W51" s="280">
        <f>U51/J51</f>
        <v>0.7550816998399227</v>
      </c>
      <c r="X51" s="281">
        <f>J51/G51</f>
        <v>1.4430666637609781</v>
      </c>
      <c r="Y51" s="282"/>
      <c r="Z51" s="228">
        <v>38</v>
      </c>
      <c r="AA51" s="226">
        <v>13</v>
      </c>
      <c r="AB51" s="226">
        <v>12</v>
      </c>
      <c r="AC51" s="227">
        <v>12</v>
      </c>
      <c r="AD51" s="227">
        <v>13</v>
      </c>
      <c r="AE51" s="227">
        <f t="shared" si="6"/>
        <v>50</v>
      </c>
      <c r="AF51" s="111">
        <f t="shared" si="4"/>
        <v>0</v>
      </c>
      <c r="AG51" s="111">
        <f t="shared" si="5"/>
        <v>0</v>
      </c>
    </row>
    <row r="52" spans="1:33" ht="14.25" customHeight="1">
      <c r="A52" s="373"/>
      <c r="B52" s="375"/>
      <c r="C52" s="34" t="s">
        <v>33</v>
      </c>
      <c r="D52" s="371" t="s">
        <v>38</v>
      </c>
      <c r="E52" s="371"/>
      <c r="F52" s="47">
        <v>39</v>
      </c>
      <c r="G52" s="48"/>
      <c r="H52" s="48"/>
      <c r="I52" s="48"/>
      <c r="J52" s="53"/>
      <c r="K52" s="53"/>
      <c r="L52" s="302">
        <f t="shared" si="0"/>
        <v>0</v>
      </c>
      <c r="M52" s="53"/>
      <c r="N52" s="302"/>
      <c r="O52" s="280"/>
      <c r="P52" s="280"/>
      <c r="Q52" s="48"/>
      <c r="R52" s="48"/>
      <c r="S52" s="48"/>
      <c r="T52" s="48"/>
      <c r="U52" s="53">
        <f t="shared" si="2"/>
        <v>0</v>
      </c>
      <c r="V52" s="53">
        <f t="shared" si="3"/>
        <v>0</v>
      </c>
      <c r="W52" s="280"/>
      <c r="X52" s="281"/>
      <c r="Y52" s="282"/>
      <c r="Z52" s="228">
        <v>39</v>
      </c>
      <c r="AA52" s="226"/>
      <c r="AB52" s="226"/>
      <c r="AC52" s="227"/>
      <c r="AD52" s="227"/>
      <c r="AE52" s="227">
        <f t="shared" si="6"/>
        <v>0</v>
      </c>
      <c r="AF52" s="111">
        <f t="shared" si="4"/>
        <v>0</v>
      </c>
      <c r="AG52" s="111">
        <f t="shared" si="5"/>
        <v>0</v>
      </c>
    </row>
    <row r="53" spans="1:33" ht="39" customHeight="1">
      <c r="A53" s="373"/>
      <c r="B53" s="375"/>
      <c r="C53" s="34" t="s">
        <v>79</v>
      </c>
      <c r="D53" s="369" t="s">
        <v>275</v>
      </c>
      <c r="E53" s="370"/>
      <c r="F53" s="47">
        <v>40</v>
      </c>
      <c r="G53" s="48">
        <v>500.006</v>
      </c>
      <c r="H53" s="48">
        <f>H54+H55+H58</f>
        <v>508</v>
      </c>
      <c r="I53" s="48">
        <f>I54+I55+I58</f>
        <v>508</v>
      </c>
      <c r="J53" s="53">
        <v>243.723</v>
      </c>
      <c r="K53" s="53">
        <v>347</v>
      </c>
      <c r="L53" s="302">
        <f t="shared" si="0"/>
        <v>347</v>
      </c>
      <c r="M53" s="53">
        <v>124.86200000000001</v>
      </c>
      <c r="N53" s="305">
        <f>N54+N55+N58</f>
        <v>347</v>
      </c>
      <c r="O53" s="280">
        <f>N53/J53</f>
        <v>1.4237474509997003</v>
      </c>
      <c r="P53" s="280">
        <f t="shared" si="1"/>
        <v>1</v>
      </c>
      <c r="Q53" s="48">
        <f>Q54+Q55+Q58</f>
        <v>56</v>
      </c>
      <c r="R53" s="48">
        <f>R54+R55+R58</f>
        <v>162</v>
      </c>
      <c r="S53" s="48">
        <f>S54+S55+S58</f>
        <v>259</v>
      </c>
      <c r="T53" s="48">
        <f>T54+T55+T58</f>
        <v>347</v>
      </c>
      <c r="U53" s="53">
        <f t="shared" si="2"/>
        <v>347</v>
      </c>
      <c r="V53" s="53">
        <f t="shared" si="3"/>
        <v>0</v>
      </c>
      <c r="W53" s="280">
        <f>U53/J53</f>
        <v>1.4237474509997003</v>
      </c>
      <c r="X53" s="281">
        <f>J53/G53</f>
        <v>0.4874401507181914</v>
      </c>
      <c r="Y53" s="282"/>
      <c r="Z53" s="228">
        <v>40</v>
      </c>
      <c r="AA53" s="48">
        <f>AA54+AA55+AA58</f>
        <v>56</v>
      </c>
      <c r="AB53" s="48">
        <f>AB54+AB55+AB58</f>
        <v>106</v>
      </c>
      <c r="AC53" s="48">
        <f>AC54+AC55+AC58</f>
        <v>97</v>
      </c>
      <c r="AD53" s="48">
        <f>AD54+AD55+AD58</f>
        <v>88</v>
      </c>
      <c r="AE53" s="227">
        <f t="shared" si="6"/>
        <v>347</v>
      </c>
      <c r="AF53" s="111">
        <f t="shared" si="4"/>
        <v>0</v>
      </c>
      <c r="AG53" s="111">
        <f t="shared" si="5"/>
        <v>0</v>
      </c>
    </row>
    <row r="54" spans="1:33" ht="35.25" customHeight="1">
      <c r="A54" s="373"/>
      <c r="B54" s="375"/>
      <c r="C54" s="34" t="s">
        <v>27</v>
      </c>
      <c r="D54" s="366" t="s">
        <v>80</v>
      </c>
      <c r="E54" s="366"/>
      <c r="F54" s="47">
        <v>41</v>
      </c>
      <c r="G54" s="48">
        <v>361.906</v>
      </c>
      <c r="H54" s="48">
        <v>361</v>
      </c>
      <c r="I54" s="48">
        <f>H54</f>
        <v>361</v>
      </c>
      <c r="J54" s="53">
        <v>97.901</v>
      </c>
      <c r="K54" s="53">
        <v>200</v>
      </c>
      <c r="L54" s="302">
        <f t="shared" si="0"/>
        <v>200</v>
      </c>
      <c r="M54" s="53">
        <v>54.468</v>
      </c>
      <c r="N54" s="302">
        <v>200</v>
      </c>
      <c r="O54" s="280">
        <f>N54/J54</f>
        <v>2.0428800522977295</v>
      </c>
      <c r="P54" s="280">
        <f t="shared" si="1"/>
        <v>1</v>
      </c>
      <c r="Q54" s="48">
        <f>AA54</f>
        <v>20</v>
      </c>
      <c r="R54" s="48">
        <f>AA54+AB54</f>
        <v>90</v>
      </c>
      <c r="S54" s="48">
        <f>AA54+AB54+AC54</f>
        <v>150</v>
      </c>
      <c r="T54" s="48">
        <f>AA54+AB54+AC54+AD54</f>
        <v>200</v>
      </c>
      <c r="U54" s="53">
        <f t="shared" si="2"/>
        <v>200</v>
      </c>
      <c r="V54" s="53">
        <f t="shared" si="3"/>
        <v>0</v>
      </c>
      <c r="W54" s="280">
        <f>U54/J54</f>
        <v>2.0428800522977295</v>
      </c>
      <c r="X54" s="281">
        <f>J54/G54</f>
        <v>0.270514995606594</v>
      </c>
      <c r="Y54" s="282"/>
      <c r="Z54" s="228">
        <v>41</v>
      </c>
      <c r="AA54" s="226">
        <v>20</v>
      </c>
      <c r="AB54" s="226">
        <v>70</v>
      </c>
      <c r="AC54" s="227">
        <v>60</v>
      </c>
      <c r="AD54" s="227">
        <v>50</v>
      </c>
      <c r="AE54" s="227">
        <f t="shared" si="6"/>
        <v>200</v>
      </c>
      <c r="AF54" s="111">
        <f t="shared" si="4"/>
        <v>0</v>
      </c>
      <c r="AG54" s="111">
        <f t="shared" si="5"/>
        <v>0</v>
      </c>
    </row>
    <row r="55" spans="1:33" ht="30" customHeight="1">
      <c r="A55" s="373"/>
      <c r="B55" s="375"/>
      <c r="C55" s="34" t="s">
        <v>81</v>
      </c>
      <c r="D55" s="369" t="s">
        <v>276</v>
      </c>
      <c r="E55" s="370"/>
      <c r="F55" s="47">
        <v>42</v>
      </c>
      <c r="G55" s="48">
        <v>0</v>
      </c>
      <c r="H55" s="48">
        <f>H56+H57</f>
        <v>0</v>
      </c>
      <c r="I55" s="48">
        <f>I56+I57</f>
        <v>0</v>
      </c>
      <c r="J55" s="53">
        <v>0</v>
      </c>
      <c r="K55" s="53">
        <v>0</v>
      </c>
      <c r="L55" s="302">
        <f t="shared" si="0"/>
        <v>0</v>
      </c>
      <c r="M55" s="53">
        <v>0</v>
      </c>
      <c r="N55" s="302"/>
      <c r="O55" s="280"/>
      <c r="P55" s="280"/>
      <c r="Q55" s="48">
        <f>AA55</f>
        <v>0</v>
      </c>
      <c r="R55" s="48">
        <f>AA55+AB55</f>
        <v>0</v>
      </c>
      <c r="S55" s="48">
        <f>AA55+AB55+AC55</f>
        <v>0</v>
      </c>
      <c r="T55" s="48">
        <f>AA55+AB55+AC55+AD55</f>
        <v>0</v>
      </c>
      <c r="U55" s="53">
        <f t="shared" si="2"/>
        <v>0</v>
      </c>
      <c r="V55" s="53">
        <f t="shared" si="3"/>
        <v>0</v>
      </c>
      <c r="W55" s="280"/>
      <c r="X55" s="281"/>
      <c r="Y55" s="282"/>
      <c r="Z55" s="228">
        <v>42</v>
      </c>
      <c r="AA55" s="226"/>
      <c r="AB55" s="226"/>
      <c r="AC55" s="227"/>
      <c r="AD55" s="227"/>
      <c r="AE55" s="227">
        <f t="shared" si="6"/>
        <v>0</v>
      </c>
      <c r="AF55" s="111">
        <f t="shared" si="4"/>
        <v>0</v>
      </c>
      <c r="AG55" s="111">
        <f t="shared" si="5"/>
        <v>0</v>
      </c>
    </row>
    <row r="56" spans="1:33" ht="30" customHeight="1">
      <c r="A56" s="373"/>
      <c r="B56" s="375"/>
      <c r="C56" s="34"/>
      <c r="D56" s="153" t="s">
        <v>75</v>
      </c>
      <c r="E56" s="153" t="s">
        <v>82</v>
      </c>
      <c r="F56" s="47">
        <v>43</v>
      </c>
      <c r="G56" s="48"/>
      <c r="H56" s="48"/>
      <c r="I56" s="48"/>
      <c r="J56" s="53"/>
      <c r="K56" s="53">
        <v>0</v>
      </c>
      <c r="L56" s="302">
        <f t="shared" si="0"/>
        <v>0</v>
      </c>
      <c r="M56" s="53"/>
      <c r="N56" s="302"/>
      <c r="O56" s="280"/>
      <c r="P56" s="280"/>
      <c r="Q56" s="48">
        <f>AA56</f>
        <v>0</v>
      </c>
      <c r="R56" s="48">
        <f>AA56+AB56</f>
        <v>0</v>
      </c>
      <c r="S56" s="48">
        <f>AA56+AB56+AC56</f>
        <v>0</v>
      </c>
      <c r="T56" s="48">
        <f>AA56+AB56+AC56+AD56</f>
        <v>0</v>
      </c>
      <c r="U56" s="53">
        <f t="shared" si="2"/>
        <v>0</v>
      </c>
      <c r="V56" s="53">
        <f t="shared" si="3"/>
        <v>0</v>
      </c>
      <c r="W56" s="280"/>
      <c r="X56" s="281"/>
      <c r="Y56" s="282"/>
      <c r="Z56" s="228">
        <v>43</v>
      </c>
      <c r="AA56" s="226"/>
      <c r="AB56" s="226"/>
      <c r="AC56" s="227"/>
      <c r="AD56" s="227"/>
      <c r="AE56" s="227">
        <f t="shared" si="6"/>
        <v>0</v>
      </c>
      <c r="AF56" s="111">
        <f t="shared" si="4"/>
        <v>0</v>
      </c>
      <c r="AG56" s="111">
        <f t="shared" si="5"/>
        <v>0</v>
      </c>
    </row>
    <row r="57" spans="1:33" ht="22.5" customHeight="1">
      <c r="A57" s="373"/>
      <c r="B57" s="375"/>
      <c r="C57" s="34"/>
      <c r="D57" s="153" t="s">
        <v>77</v>
      </c>
      <c r="E57" s="153" t="s">
        <v>83</v>
      </c>
      <c r="F57" s="47">
        <v>44</v>
      </c>
      <c r="G57" s="48"/>
      <c r="H57" s="48"/>
      <c r="I57" s="48"/>
      <c r="J57" s="53"/>
      <c r="K57" s="53">
        <v>0</v>
      </c>
      <c r="L57" s="302">
        <f t="shared" si="0"/>
        <v>0</v>
      </c>
      <c r="M57" s="53"/>
      <c r="N57" s="302"/>
      <c r="O57" s="280"/>
      <c r="P57" s="280"/>
      <c r="Q57" s="48">
        <f>AA57</f>
        <v>0</v>
      </c>
      <c r="R57" s="48">
        <f>AA57+AB57</f>
        <v>0</v>
      </c>
      <c r="S57" s="48">
        <f>AA57+AB57+AC57</f>
        <v>0</v>
      </c>
      <c r="T57" s="48">
        <f>AA57+AB57+AC57+AD57</f>
        <v>0</v>
      </c>
      <c r="U57" s="53">
        <f t="shared" si="2"/>
        <v>0</v>
      </c>
      <c r="V57" s="53">
        <f t="shared" si="3"/>
        <v>0</v>
      </c>
      <c r="W57" s="280"/>
      <c r="X57" s="281"/>
      <c r="Y57" s="282"/>
      <c r="Z57" s="228">
        <v>44</v>
      </c>
      <c r="AA57" s="226"/>
      <c r="AB57" s="226"/>
      <c r="AC57" s="227"/>
      <c r="AD57" s="227"/>
      <c r="AE57" s="227">
        <f t="shared" si="6"/>
        <v>0</v>
      </c>
      <c r="AF57" s="111">
        <f t="shared" si="4"/>
        <v>0</v>
      </c>
      <c r="AG57" s="111">
        <f t="shared" si="5"/>
        <v>0</v>
      </c>
    </row>
    <row r="58" spans="1:33" ht="15" customHeight="1">
      <c r="A58" s="373"/>
      <c r="B58" s="375"/>
      <c r="C58" s="34" t="s">
        <v>30</v>
      </c>
      <c r="D58" s="366" t="s">
        <v>84</v>
      </c>
      <c r="E58" s="366"/>
      <c r="F58" s="47">
        <v>45</v>
      </c>
      <c r="G58" s="48">
        <v>138.1</v>
      </c>
      <c r="H58" s="48">
        <v>147</v>
      </c>
      <c r="I58" s="48">
        <f>H58</f>
        <v>147</v>
      </c>
      <c r="J58" s="53">
        <v>145.822</v>
      </c>
      <c r="K58" s="53">
        <v>147</v>
      </c>
      <c r="L58" s="302">
        <f t="shared" si="0"/>
        <v>147</v>
      </c>
      <c r="M58" s="53">
        <v>70.394</v>
      </c>
      <c r="N58" s="302">
        <v>147</v>
      </c>
      <c r="O58" s="280">
        <f>N58/J58</f>
        <v>1.0080783420882995</v>
      </c>
      <c r="P58" s="280">
        <f t="shared" si="1"/>
        <v>1</v>
      </c>
      <c r="Q58" s="48">
        <f>AA58</f>
        <v>36</v>
      </c>
      <c r="R58" s="48">
        <f>AA58+AB58</f>
        <v>72</v>
      </c>
      <c r="S58" s="48">
        <f>AA58+AB58+AC58</f>
        <v>109</v>
      </c>
      <c r="T58" s="48">
        <f>AA58+AB58+AC58+AD58</f>
        <v>147</v>
      </c>
      <c r="U58" s="53">
        <f t="shared" si="2"/>
        <v>147</v>
      </c>
      <c r="V58" s="53">
        <f t="shared" si="3"/>
        <v>0</v>
      </c>
      <c r="W58" s="280">
        <f>U58/J58</f>
        <v>1.0080783420882995</v>
      </c>
      <c r="X58" s="281">
        <f>J58/G58</f>
        <v>1.0559160028964518</v>
      </c>
      <c r="Y58" s="282"/>
      <c r="Z58" s="228">
        <v>45</v>
      </c>
      <c r="AA58" s="226">
        <v>36</v>
      </c>
      <c r="AB58" s="226">
        <v>36</v>
      </c>
      <c r="AC58" s="227">
        <v>37</v>
      </c>
      <c r="AD58" s="227">
        <v>38</v>
      </c>
      <c r="AE58" s="227">
        <f t="shared" si="6"/>
        <v>147</v>
      </c>
      <c r="AF58" s="111">
        <f t="shared" si="4"/>
        <v>0</v>
      </c>
      <c r="AG58" s="111">
        <f t="shared" si="5"/>
        <v>0</v>
      </c>
    </row>
    <row r="59" spans="1:33" ht="57.75" customHeight="1">
      <c r="A59" s="373"/>
      <c r="B59" s="375"/>
      <c r="C59" s="34" t="s">
        <v>140</v>
      </c>
      <c r="D59" s="366" t="s">
        <v>401</v>
      </c>
      <c r="E59" s="366"/>
      <c r="F59" s="47">
        <v>46</v>
      </c>
      <c r="G59" s="48">
        <v>235.053</v>
      </c>
      <c r="H59" s="48">
        <f>H60+H61+H63+H70+H75+H76+H80+H81+H82+H91</f>
        <v>261</v>
      </c>
      <c r="I59" s="48">
        <f>I60+I61+I63+I70+I75+I76+I80+I81+I82+I91</f>
        <v>261</v>
      </c>
      <c r="J59" s="53">
        <v>244.605</v>
      </c>
      <c r="K59" s="53">
        <v>248</v>
      </c>
      <c r="L59" s="302">
        <f t="shared" si="0"/>
        <v>248</v>
      </c>
      <c r="M59" s="53">
        <v>100.527</v>
      </c>
      <c r="N59" s="305">
        <f>N60+N61+N63+N70+N75+N76+N80+N81+N82+N91</f>
        <v>248</v>
      </c>
      <c r="O59" s="280">
        <f>N59/J59</f>
        <v>1.0138795200425175</v>
      </c>
      <c r="P59" s="280">
        <f t="shared" si="1"/>
        <v>1</v>
      </c>
      <c r="Q59" s="48">
        <f>Q60+Q61+Q63+Q70+Q75+Q76+Q80+Q81+Q82+Q91</f>
        <v>59</v>
      </c>
      <c r="R59" s="48">
        <f>R60+R61+R63+R70+R75+R76+R80+R81+R82+R91</f>
        <v>121</v>
      </c>
      <c r="S59" s="48">
        <f>S60+S61+S63+S70+S75+S76+S80+S81+S82+S91</f>
        <v>185</v>
      </c>
      <c r="T59" s="48">
        <f>T60+T61+T63+T70+T75+T76+T80+T81+T82+T91</f>
        <v>248</v>
      </c>
      <c r="U59" s="53">
        <f t="shared" si="2"/>
        <v>248</v>
      </c>
      <c r="V59" s="53">
        <f t="shared" si="3"/>
        <v>0</v>
      </c>
      <c r="W59" s="280">
        <f>U59/J59</f>
        <v>1.0138795200425175</v>
      </c>
      <c r="X59" s="281">
        <f>J59/G59</f>
        <v>1.0406376434251</v>
      </c>
      <c r="Y59" s="282"/>
      <c r="Z59" s="228">
        <v>46</v>
      </c>
      <c r="AA59" s="48">
        <f>AA60+AA61+AA63+AA70+AA75+AA76+AA80+AA81+AA82+AA91</f>
        <v>59</v>
      </c>
      <c r="AB59" s="48">
        <f>AB60+AB61+AB63+AB70+AB75+AB76+AB80+AB81+AB82+AB91</f>
        <v>62</v>
      </c>
      <c r="AC59" s="48">
        <f>AC60+AC61+AC63+AC70+AC75+AC76+AC80+AC81+AC82+AC91</f>
        <v>64</v>
      </c>
      <c r="AD59" s="48">
        <f>AD60+AD61+AD63+AD70+AD75+AD76+AD80+AD81+AD82+AD91</f>
        <v>63</v>
      </c>
      <c r="AE59" s="227">
        <f t="shared" si="6"/>
        <v>248</v>
      </c>
      <c r="AF59" s="111">
        <f t="shared" si="4"/>
        <v>0</v>
      </c>
      <c r="AG59" s="111">
        <f t="shared" si="5"/>
        <v>0</v>
      </c>
    </row>
    <row r="60" spans="1:33" ht="14.25" customHeight="1">
      <c r="A60" s="373"/>
      <c r="B60" s="375"/>
      <c r="C60" s="34" t="s">
        <v>27</v>
      </c>
      <c r="D60" s="366" t="s">
        <v>141</v>
      </c>
      <c r="E60" s="366"/>
      <c r="F60" s="47">
        <v>47</v>
      </c>
      <c r="G60" s="48">
        <v>0</v>
      </c>
      <c r="H60" s="48"/>
      <c r="I60" s="48"/>
      <c r="J60" s="53">
        <v>0</v>
      </c>
      <c r="K60" s="53"/>
      <c r="L60" s="302">
        <f t="shared" si="0"/>
        <v>0</v>
      </c>
      <c r="M60" s="53">
        <v>0</v>
      </c>
      <c r="N60" s="302"/>
      <c r="O60" s="280"/>
      <c r="P60" s="280"/>
      <c r="Q60" s="48"/>
      <c r="R60" s="48"/>
      <c r="S60" s="48"/>
      <c r="T60" s="48"/>
      <c r="U60" s="53">
        <f t="shared" si="2"/>
        <v>0</v>
      </c>
      <c r="V60" s="53">
        <f t="shared" si="3"/>
        <v>0</v>
      </c>
      <c r="W60" s="280"/>
      <c r="X60" s="281"/>
      <c r="Y60" s="282"/>
      <c r="Z60" s="228">
        <v>47</v>
      </c>
      <c r="AA60" s="226"/>
      <c r="AB60" s="226"/>
      <c r="AC60" s="227"/>
      <c r="AD60" s="227"/>
      <c r="AE60" s="227">
        <f t="shared" si="6"/>
        <v>0</v>
      </c>
      <c r="AF60" s="111">
        <f t="shared" si="4"/>
        <v>0</v>
      </c>
      <c r="AG60" s="111">
        <f t="shared" si="5"/>
        <v>0</v>
      </c>
    </row>
    <row r="61" spans="1:33" ht="30" customHeight="1">
      <c r="A61" s="373"/>
      <c r="B61" s="375"/>
      <c r="C61" s="34" t="s">
        <v>28</v>
      </c>
      <c r="D61" s="366" t="s">
        <v>142</v>
      </c>
      <c r="E61" s="366"/>
      <c r="F61" s="47">
        <v>48</v>
      </c>
      <c r="G61" s="48">
        <v>13.734</v>
      </c>
      <c r="H61" s="48">
        <v>14</v>
      </c>
      <c r="I61" s="48">
        <f>H61</f>
        <v>14</v>
      </c>
      <c r="J61" s="53">
        <v>15.514</v>
      </c>
      <c r="K61" s="53">
        <v>16</v>
      </c>
      <c r="L61" s="302">
        <f t="shared" si="0"/>
        <v>16</v>
      </c>
      <c r="M61" s="53">
        <v>8.067</v>
      </c>
      <c r="N61" s="302">
        <v>16</v>
      </c>
      <c r="O61" s="280">
        <f>N61/J61</f>
        <v>1.0313265437669203</v>
      </c>
      <c r="P61" s="280">
        <f t="shared" si="1"/>
        <v>1</v>
      </c>
      <c r="Q61" s="48">
        <f>AA61</f>
        <v>4</v>
      </c>
      <c r="R61" s="48">
        <f>AA61+AB61</f>
        <v>8</v>
      </c>
      <c r="S61" s="48">
        <f>AA61+AB61+AC61</f>
        <v>12</v>
      </c>
      <c r="T61" s="48">
        <f>AA61+AB61+AC61+AD61</f>
        <v>16</v>
      </c>
      <c r="U61" s="53">
        <f t="shared" si="2"/>
        <v>16</v>
      </c>
      <c r="V61" s="53">
        <f t="shared" si="3"/>
        <v>0</v>
      </c>
      <c r="W61" s="280">
        <f>U61/J61</f>
        <v>1.0313265437669203</v>
      </c>
      <c r="X61" s="281">
        <f>J61/G61</f>
        <v>1.1296053589631572</v>
      </c>
      <c r="Y61" s="282"/>
      <c r="Z61" s="228">
        <v>48</v>
      </c>
      <c r="AA61" s="226">
        <v>4</v>
      </c>
      <c r="AB61" s="226">
        <v>4</v>
      </c>
      <c r="AC61" s="227">
        <v>4</v>
      </c>
      <c r="AD61" s="227">
        <v>4</v>
      </c>
      <c r="AE61" s="227">
        <f t="shared" si="6"/>
        <v>16</v>
      </c>
      <c r="AF61" s="111">
        <f t="shared" si="4"/>
        <v>0</v>
      </c>
      <c r="AG61" s="111">
        <f t="shared" si="5"/>
        <v>0</v>
      </c>
    </row>
    <row r="62" spans="1:33" ht="12.75" customHeight="1">
      <c r="A62" s="373"/>
      <c r="B62" s="375"/>
      <c r="C62" s="34"/>
      <c r="D62" s="156" t="s">
        <v>75</v>
      </c>
      <c r="E62" s="156" t="s">
        <v>85</v>
      </c>
      <c r="F62" s="47">
        <v>49</v>
      </c>
      <c r="G62" s="48">
        <v>0</v>
      </c>
      <c r="H62" s="48"/>
      <c r="I62" s="48"/>
      <c r="J62" s="53">
        <v>0</v>
      </c>
      <c r="K62" s="53"/>
      <c r="L62" s="302">
        <f t="shared" si="0"/>
        <v>0</v>
      </c>
      <c r="M62" s="53">
        <v>0</v>
      </c>
      <c r="N62" s="302"/>
      <c r="O62" s="280"/>
      <c r="P62" s="280"/>
      <c r="Q62" s="48"/>
      <c r="R62" s="48"/>
      <c r="S62" s="48"/>
      <c r="T62" s="48"/>
      <c r="U62" s="53">
        <f t="shared" si="2"/>
        <v>0</v>
      </c>
      <c r="V62" s="53">
        <f t="shared" si="3"/>
        <v>0</v>
      </c>
      <c r="W62" s="280"/>
      <c r="X62" s="281"/>
      <c r="Y62" s="282"/>
      <c r="Z62" s="228">
        <v>49</v>
      </c>
      <c r="AA62" s="226"/>
      <c r="AB62" s="226"/>
      <c r="AC62" s="227"/>
      <c r="AD62" s="227"/>
      <c r="AE62" s="227">
        <f t="shared" si="6"/>
        <v>0</v>
      </c>
      <c r="AF62" s="111">
        <f t="shared" si="4"/>
        <v>0</v>
      </c>
      <c r="AG62" s="111">
        <f t="shared" si="5"/>
        <v>0</v>
      </c>
    </row>
    <row r="63" spans="1:33" ht="28.5" customHeight="1">
      <c r="A63" s="373"/>
      <c r="B63" s="375"/>
      <c r="C63" s="34" t="s">
        <v>30</v>
      </c>
      <c r="D63" s="369" t="s">
        <v>277</v>
      </c>
      <c r="E63" s="370"/>
      <c r="F63" s="47">
        <v>50</v>
      </c>
      <c r="G63" s="48">
        <v>23.765</v>
      </c>
      <c r="H63" s="48">
        <f>H64+H66</f>
        <v>29</v>
      </c>
      <c r="I63" s="48">
        <f>I64+I66</f>
        <v>29</v>
      </c>
      <c r="J63" s="53">
        <v>13.702</v>
      </c>
      <c r="K63" s="53">
        <v>22</v>
      </c>
      <c r="L63" s="302">
        <f t="shared" si="0"/>
        <v>22</v>
      </c>
      <c r="M63" s="53">
        <v>4.189</v>
      </c>
      <c r="N63" s="305">
        <f>N64+N66</f>
        <v>22</v>
      </c>
      <c r="O63" s="280">
        <f>N63/J63</f>
        <v>1.6056050211647934</v>
      </c>
      <c r="P63" s="280">
        <f t="shared" si="1"/>
        <v>1</v>
      </c>
      <c r="Q63" s="48">
        <f>Q64+Q66</f>
        <v>4</v>
      </c>
      <c r="R63" s="48">
        <f>R64+R66</f>
        <v>9</v>
      </c>
      <c r="S63" s="48">
        <f>S64+S66</f>
        <v>14</v>
      </c>
      <c r="T63" s="48">
        <f>T64+T66</f>
        <v>22</v>
      </c>
      <c r="U63" s="53">
        <f t="shared" si="2"/>
        <v>22</v>
      </c>
      <c r="V63" s="53">
        <f t="shared" si="3"/>
        <v>0</v>
      </c>
      <c r="W63" s="280">
        <f>U63/J63</f>
        <v>1.6056050211647934</v>
      </c>
      <c r="X63" s="281">
        <f>J63/G63</f>
        <v>0.5765621712602567</v>
      </c>
      <c r="Y63" s="282"/>
      <c r="Z63" s="228">
        <v>50</v>
      </c>
      <c r="AA63" s="48">
        <f>AA64+AA66</f>
        <v>4</v>
      </c>
      <c r="AB63" s="48">
        <f>AB64+AB66</f>
        <v>5</v>
      </c>
      <c r="AC63" s="48">
        <f>AC64+AC66</f>
        <v>5</v>
      </c>
      <c r="AD63" s="48">
        <f>AD64+AD66</f>
        <v>8</v>
      </c>
      <c r="AE63" s="227">
        <f t="shared" si="6"/>
        <v>22</v>
      </c>
      <c r="AF63" s="111">
        <f t="shared" si="4"/>
        <v>0</v>
      </c>
      <c r="AG63" s="111">
        <f t="shared" si="5"/>
        <v>0</v>
      </c>
    </row>
    <row r="64" spans="1:33" ht="15.75" customHeight="1">
      <c r="A64" s="373"/>
      <c r="B64" s="375"/>
      <c r="C64" s="34"/>
      <c r="D64" s="156" t="s">
        <v>133</v>
      </c>
      <c r="E64" s="156" t="s">
        <v>167</v>
      </c>
      <c r="F64" s="47">
        <v>51</v>
      </c>
      <c r="G64" s="48">
        <v>4.636</v>
      </c>
      <c r="H64" s="48">
        <v>9</v>
      </c>
      <c r="I64" s="48">
        <f>H64</f>
        <v>9</v>
      </c>
      <c r="J64" s="53">
        <v>1.448</v>
      </c>
      <c r="K64" s="53">
        <v>9</v>
      </c>
      <c r="L64" s="302">
        <f t="shared" si="0"/>
        <v>9</v>
      </c>
      <c r="M64" s="53">
        <v>0.739</v>
      </c>
      <c r="N64" s="302">
        <v>9</v>
      </c>
      <c r="O64" s="280">
        <f>N64/J64</f>
        <v>6.2154696132596685</v>
      </c>
      <c r="P64" s="280">
        <f t="shared" si="1"/>
        <v>1</v>
      </c>
      <c r="Q64" s="48">
        <f>AA64</f>
        <v>2</v>
      </c>
      <c r="R64" s="48">
        <f>AA64+AB64</f>
        <v>4</v>
      </c>
      <c r="S64" s="48">
        <f>AA64+AB64+AC64</f>
        <v>6</v>
      </c>
      <c r="T64" s="48">
        <f>AA64+AB64+AC64+AD64</f>
        <v>9</v>
      </c>
      <c r="U64" s="53">
        <f t="shared" si="2"/>
        <v>9</v>
      </c>
      <c r="V64" s="53">
        <f t="shared" si="3"/>
        <v>0</v>
      </c>
      <c r="W64" s="280">
        <f>U64/J64</f>
        <v>6.2154696132596685</v>
      </c>
      <c r="X64" s="281">
        <f>J64/G64</f>
        <v>0.31233822260569455</v>
      </c>
      <c r="Y64" s="282"/>
      <c r="Z64" s="228">
        <v>51</v>
      </c>
      <c r="AA64" s="226">
        <v>2</v>
      </c>
      <c r="AB64" s="226">
        <v>2</v>
      </c>
      <c r="AC64" s="227">
        <v>2</v>
      </c>
      <c r="AD64" s="227">
        <v>3</v>
      </c>
      <c r="AE64" s="227">
        <f t="shared" si="6"/>
        <v>9</v>
      </c>
      <c r="AF64" s="111">
        <f t="shared" si="4"/>
        <v>0</v>
      </c>
      <c r="AG64" s="111">
        <f t="shared" si="5"/>
        <v>0</v>
      </c>
    </row>
    <row r="65" spans="1:33" ht="27.75" customHeight="1">
      <c r="A65" s="373"/>
      <c r="B65" s="375"/>
      <c r="C65" s="34"/>
      <c r="D65" s="156"/>
      <c r="E65" s="151" t="s">
        <v>248</v>
      </c>
      <c r="F65" s="47">
        <v>52</v>
      </c>
      <c r="G65" s="48">
        <v>0</v>
      </c>
      <c r="H65" s="48"/>
      <c r="I65" s="48"/>
      <c r="J65" s="53">
        <v>0</v>
      </c>
      <c r="K65" s="53"/>
      <c r="L65" s="302">
        <f t="shared" si="0"/>
        <v>0</v>
      </c>
      <c r="M65" s="53">
        <v>0</v>
      </c>
      <c r="N65" s="302"/>
      <c r="O65" s="280"/>
      <c r="P65" s="280"/>
      <c r="Q65" s="48"/>
      <c r="R65" s="48"/>
      <c r="S65" s="48"/>
      <c r="T65" s="48"/>
      <c r="U65" s="53">
        <f t="shared" si="2"/>
        <v>0</v>
      </c>
      <c r="V65" s="53">
        <f t="shared" si="3"/>
        <v>0</v>
      </c>
      <c r="W65" s="280"/>
      <c r="X65" s="281"/>
      <c r="Y65" s="282"/>
      <c r="Z65" s="228">
        <v>52</v>
      </c>
      <c r="AA65" s="226"/>
      <c r="AB65" s="226"/>
      <c r="AC65" s="227"/>
      <c r="AD65" s="227"/>
      <c r="AE65" s="227">
        <f t="shared" si="6"/>
        <v>0</v>
      </c>
      <c r="AF65" s="111">
        <f t="shared" si="4"/>
        <v>0</v>
      </c>
      <c r="AG65" s="111">
        <f t="shared" si="5"/>
        <v>0</v>
      </c>
    </row>
    <row r="66" spans="1:33" ht="30" customHeight="1">
      <c r="A66" s="373"/>
      <c r="B66" s="375"/>
      <c r="C66" s="34"/>
      <c r="D66" s="156" t="s">
        <v>143</v>
      </c>
      <c r="E66" s="156" t="s">
        <v>168</v>
      </c>
      <c r="F66" s="47">
        <v>53</v>
      </c>
      <c r="G66" s="48">
        <v>19.129</v>
      </c>
      <c r="H66" s="48">
        <v>20</v>
      </c>
      <c r="I66" s="48">
        <f>H66</f>
        <v>20</v>
      </c>
      <c r="J66" s="53">
        <v>12.254</v>
      </c>
      <c r="K66" s="53">
        <v>13</v>
      </c>
      <c r="L66" s="302">
        <f t="shared" si="0"/>
        <v>13</v>
      </c>
      <c r="M66" s="53">
        <v>3.45</v>
      </c>
      <c r="N66" s="302">
        <v>13</v>
      </c>
      <c r="O66" s="280">
        <f>N66/J66</f>
        <v>1.0608780806267342</v>
      </c>
      <c r="P66" s="280">
        <f t="shared" si="1"/>
        <v>1</v>
      </c>
      <c r="Q66" s="48">
        <f>AA66</f>
        <v>2</v>
      </c>
      <c r="R66" s="48">
        <f>AA66+AB66</f>
        <v>5</v>
      </c>
      <c r="S66" s="48">
        <f>AA66+AB66+AC66</f>
        <v>8</v>
      </c>
      <c r="T66" s="48">
        <f>AA66+AB66+AC66+AD66</f>
        <v>13</v>
      </c>
      <c r="U66" s="53">
        <f t="shared" si="2"/>
        <v>13</v>
      </c>
      <c r="V66" s="53">
        <f t="shared" si="3"/>
        <v>0</v>
      </c>
      <c r="W66" s="280">
        <f>U66/J66</f>
        <v>1.0608780806267342</v>
      </c>
      <c r="X66" s="281">
        <f>J66/G66</f>
        <v>0.6405980448533639</v>
      </c>
      <c r="Y66" s="282"/>
      <c r="Z66" s="228">
        <v>53</v>
      </c>
      <c r="AA66" s="226">
        <v>2</v>
      </c>
      <c r="AB66" s="226">
        <v>3</v>
      </c>
      <c r="AC66" s="227">
        <v>3</v>
      </c>
      <c r="AD66" s="227">
        <v>5</v>
      </c>
      <c r="AE66" s="227">
        <f t="shared" si="6"/>
        <v>13</v>
      </c>
      <c r="AF66" s="111">
        <f t="shared" si="4"/>
        <v>0</v>
      </c>
      <c r="AG66" s="111">
        <f t="shared" si="5"/>
        <v>0</v>
      </c>
    </row>
    <row r="67" spans="1:33" ht="51.75" customHeight="1">
      <c r="A67" s="373"/>
      <c r="B67" s="375"/>
      <c r="C67" s="34"/>
      <c r="D67" s="156"/>
      <c r="E67" s="151" t="s">
        <v>246</v>
      </c>
      <c r="F67" s="47">
        <v>54</v>
      </c>
      <c r="G67" s="48">
        <v>0</v>
      </c>
      <c r="H67" s="48"/>
      <c r="I67" s="48"/>
      <c r="J67" s="53">
        <v>0</v>
      </c>
      <c r="K67" s="53"/>
      <c r="L67" s="302">
        <f t="shared" si="0"/>
        <v>0</v>
      </c>
      <c r="M67" s="53">
        <v>0</v>
      </c>
      <c r="N67" s="302"/>
      <c r="O67" s="280"/>
      <c r="P67" s="280"/>
      <c r="Q67" s="48"/>
      <c r="R67" s="48"/>
      <c r="S67" s="48"/>
      <c r="T67" s="48"/>
      <c r="U67" s="53">
        <f t="shared" si="2"/>
        <v>0</v>
      </c>
      <c r="V67" s="53">
        <f t="shared" si="3"/>
        <v>0</v>
      </c>
      <c r="W67" s="280"/>
      <c r="X67" s="281"/>
      <c r="Y67" s="282"/>
      <c r="Z67" s="228">
        <v>54</v>
      </c>
      <c r="AA67" s="226"/>
      <c r="AB67" s="226"/>
      <c r="AC67" s="227"/>
      <c r="AD67" s="227"/>
      <c r="AE67" s="227">
        <f t="shared" si="6"/>
        <v>0</v>
      </c>
      <c r="AF67" s="111">
        <f t="shared" si="4"/>
        <v>0</v>
      </c>
      <c r="AG67" s="111">
        <f t="shared" si="5"/>
        <v>0</v>
      </c>
    </row>
    <row r="68" spans="1:33" ht="66.75" customHeight="1">
      <c r="A68" s="373"/>
      <c r="B68" s="375"/>
      <c r="C68" s="34"/>
      <c r="D68" s="156"/>
      <c r="E68" s="151" t="s">
        <v>247</v>
      </c>
      <c r="F68" s="47">
        <v>55</v>
      </c>
      <c r="G68" s="48">
        <v>0</v>
      </c>
      <c r="H68" s="48"/>
      <c r="I68" s="48"/>
      <c r="J68" s="53">
        <v>0</v>
      </c>
      <c r="K68" s="53"/>
      <c r="L68" s="302">
        <f t="shared" si="0"/>
        <v>0</v>
      </c>
      <c r="M68" s="53">
        <v>0</v>
      </c>
      <c r="N68" s="302"/>
      <c r="O68" s="280"/>
      <c r="P68" s="280"/>
      <c r="Q68" s="48"/>
      <c r="R68" s="48"/>
      <c r="S68" s="48"/>
      <c r="T68" s="48"/>
      <c r="U68" s="53">
        <f t="shared" si="2"/>
        <v>0</v>
      </c>
      <c r="V68" s="53">
        <f t="shared" si="3"/>
        <v>0</v>
      </c>
      <c r="W68" s="280"/>
      <c r="X68" s="281"/>
      <c r="Y68" s="282"/>
      <c r="Z68" s="228">
        <v>55</v>
      </c>
      <c r="AA68" s="226"/>
      <c r="AB68" s="226"/>
      <c r="AC68" s="227"/>
      <c r="AD68" s="227"/>
      <c r="AE68" s="227">
        <f t="shared" si="6"/>
        <v>0</v>
      </c>
      <c r="AF68" s="111">
        <f t="shared" si="4"/>
        <v>0</v>
      </c>
      <c r="AG68" s="111">
        <f t="shared" si="5"/>
        <v>0</v>
      </c>
    </row>
    <row r="69" spans="1:33" ht="13.5" customHeight="1">
      <c r="A69" s="373"/>
      <c r="B69" s="375"/>
      <c r="C69" s="34"/>
      <c r="D69" s="156"/>
      <c r="E69" s="151" t="s">
        <v>229</v>
      </c>
      <c r="F69" s="47">
        <v>56</v>
      </c>
      <c r="G69" s="48">
        <v>0</v>
      </c>
      <c r="H69" s="48"/>
      <c r="I69" s="48"/>
      <c r="J69" s="53">
        <v>0</v>
      </c>
      <c r="K69" s="53"/>
      <c r="L69" s="302">
        <f t="shared" si="0"/>
        <v>0</v>
      </c>
      <c r="M69" s="53">
        <v>0</v>
      </c>
      <c r="N69" s="302"/>
      <c r="O69" s="280"/>
      <c r="P69" s="280"/>
      <c r="Q69" s="48"/>
      <c r="R69" s="48"/>
      <c r="S69" s="48"/>
      <c r="T69" s="48"/>
      <c r="U69" s="53">
        <f t="shared" si="2"/>
        <v>0</v>
      </c>
      <c r="V69" s="53">
        <f t="shared" si="3"/>
        <v>0</v>
      </c>
      <c r="W69" s="280"/>
      <c r="X69" s="281"/>
      <c r="Y69" s="282"/>
      <c r="Z69" s="228">
        <v>56</v>
      </c>
      <c r="AA69" s="226"/>
      <c r="AB69" s="226"/>
      <c r="AC69" s="227"/>
      <c r="AD69" s="227"/>
      <c r="AE69" s="227">
        <f t="shared" si="6"/>
        <v>0</v>
      </c>
      <c r="AF69" s="111">
        <f t="shared" si="4"/>
        <v>0</v>
      </c>
      <c r="AG69" s="111">
        <f t="shared" si="5"/>
        <v>0</v>
      </c>
    </row>
    <row r="70" spans="1:33" ht="30" customHeight="1">
      <c r="A70" s="373"/>
      <c r="B70" s="375"/>
      <c r="C70" s="34" t="s">
        <v>32</v>
      </c>
      <c r="D70" s="371" t="s">
        <v>278</v>
      </c>
      <c r="E70" s="380"/>
      <c r="F70" s="47">
        <v>57</v>
      </c>
      <c r="G70" s="48">
        <v>3.161</v>
      </c>
      <c r="H70" s="48">
        <f>H71+H72+H73+H74</f>
        <v>12</v>
      </c>
      <c r="I70" s="48">
        <f>I71+I72+I73+I74</f>
        <v>12</v>
      </c>
      <c r="J70" s="53">
        <v>1</v>
      </c>
      <c r="K70" s="53">
        <v>6</v>
      </c>
      <c r="L70" s="302">
        <f t="shared" si="0"/>
        <v>6</v>
      </c>
      <c r="M70" s="53">
        <v>1</v>
      </c>
      <c r="N70" s="305">
        <f>N71+N72+N73+N74</f>
        <v>6</v>
      </c>
      <c r="O70" s="280">
        <f>N70/J70</f>
        <v>6</v>
      </c>
      <c r="P70" s="280">
        <f t="shared" si="1"/>
        <v>1</v>
      </c>
      <c r="Q70" s="48">
        <f>Q71+Q72+Q73+Q74</f>
        <v>1</v>
      </c>
      <c r="R70" s="48">
        <f>R71+R72+R73+R74</f>
        <v>2</v>
      </c>
      <c r="S70" s="48">
        <f>S71+S72+S73+S74</f>
        <v>4</v>
      </c>
      <c r="T70" s="48">
        <f>T71+T72+T73+T74</f>
        <v>6</v>
      </c>
      <c r="U70" s="53">
        <f t="shared" si="2"/>
        <v>6</v>
      </c>
      <c r="V70" s="53">
        <f t="shared" si="3"/>
        <v>0</v>
      </c>
      <c r="W70" s="280">
        <f>U70/J70</f>
        <v>6</v>
      </c>
      <c r="X70" s="281">
        <f>J70/G70</f>
        <v>0.3163555836760519</v>
      </c>
      <c r="Y70" s="282"/>
      <c r="Z70" s="228">
        <v>57</v>
      </c>
      <c r="AA70" s="48">
        <f>AA71+AA72+AA73+AA74</f>
        <v>1</v>
      </c>
      <c r="AB70" s="48">
        <f>AB71+AB72+AB73+AB74</f>
        <v>1</v>
      </c>
      <c r="AC70" s="48">
        <f>AC71+AC72+AC73+AC74</f>
        <v>2</v>
      </c>
      <c r="AD70" s="48">
        <f>AD71+AD72+AD73+AD74</f>
        <v>2</v>
      </c>
      <c r="AE70" s="227">
        <f t="shared" si="6"/>
        <v>6</v>
      </c>
      <c r="AF70" s="111">
        <f t="shared" si="4"/>
        <v>0</v>
      </c>
      <c r="AG70" s="111">
        <f t="shared" si="5"/>
        <v>0</v>
      </c>
    </row>
    <row r="71" spans="1:33" ht="30" customHeight="1">
      <c r="A71" s="373"/>
      <c r="B71" s="375"/>
      <c r="C71" s="34"/>
      <c r="D71" s="149" t="s">
        <v>230</v>
      </c>
      <c r="E71" s="157" t="s">
        <v>100</v>
      </c>
      <c r="F71" s="47">
        <v>58</v>
      </c>
      <c r="G71" s="48">
        <v>0</v>
      </c>
      <c r="H71" s="48"/>
      <c r="I71" s="48"/>
      <c r="J71" s="53">
        <v>0</v>
      </c>
      <c r="K71" s="53"/>
      <c r="L71" s="302">
        <f t="shared" si="0"/>
        <v>0</v>
      </c>
      <c r="M71" s="53">
        <v>0</v>
      </c>
      <c r="N71" s="302"/>
      <c r="O71" s="280"/>
      <c r="P71" s="280"/>
      <c r="Q71" s="48"/>
      <c r="R71" s="48"/>
      <c r="S71" s="48"/>
      <c r="T71" s="48"/>
      <c r="U71" s="53">
        <f t="shared" si="2"/>
        <v>0</v>
      </c>
      <c r="V71" s="53">
        <f t="shared" si="3"/>
        <v>0</v>
      </c>
      <c r="W71" s="280"/>
      <c r="X71" s="281"/>
      <c r="Y71" s="282"/>
      <c r="Z71" s="228">
        <v>58</v>
      </c>
      <c r="AA71" s="226"/>
      <c r="AB71" s="226"/>
      <c r="AC71" s="227"/>
      <c r="AD71" s="227"/>
      <c r="AE71" s="227">
        <f t="shared" si="6"/>
        <v>0</v>
      </c>
      <c r="AF71" s="111">
        <f t="shared" si="4"/>
        <v>0</v>
      </c>
      <c r="AG71" s="111">
        <f t="shared" si="5"/>
        <v>0</v>
      </c>
    </row>
    <row r="72" spans="1:33" ht="30" customHeight="1">
      <c r="A72" s="373"/>
      <c r="B72" s="375"/>
      <c r="C72" s="34"/>
      <c r="D72" s="149" t="s">
        <v>231</v>
      </c>
      <c r="E72" s="157" t="s">
        <v>101</v>
      </c>
      <c r="F72" s="47">
        <v>59</v>
      </c>
      <c r="G72" s="48">
        <v>0</v>
      </c>
      <c r="H72" s="48"/>
      <c r="I72" s="48"/>
      <c r="J72" s="53">
        <v>0</v>
      </c>
      <c r="K72" s="53"/>
      <c r="L72" s="302">
        <f t="shared" si="0"/>
        <v>0</v>
      </c>
      <c r="M72" s="53">
        <v>0</v>
      </c>
      <c r="N72" s="302"/>
      <c r="O72" s="280"/>
      <c r="P72" s="280"/>
      <c r="Q72" s="48"/>
      <c r="R72" s="48"/>
      <c r="S72" s="48"/>
      <c r="T72" s="48"/>
      <c r="U72" s="53">
        <f t="shared" si="2"/>
        <v>0</v>
      </c>
      <c r="V72" s="53">
        <f t="shared" si="3"/>
        <v>0</v>
      </c>
      <c r="W72" s="280"/>
      <c r="X72" s="281"/>
      <c r="Y72" s="282"/>
      <c r="Z72" s="228">
        <v>59</v>
      </c>
      <c r="AA72" s="226"/>
      <c r="AB72" s="226"/>
      <c r="AC72" s="227"/>
      <c r="AD72" s="227"/>
      <c r="AE72" s="227">
        <f t="shared" si="6"/>
        <v>0</v>
      </c>
      <c r="AF72" s="111">
        <f t="shared" si="4"/>
        <v>0</v>
      </c>
      <c r="AG72" s="111">
        <f t="shared" si="5"/>
        <v>0</v>
      </c>
    </row>
    <row r="73" spans="1:33" ht="30" customHeight="1">
      <c r="A73" s="373"/>
      <c r="B73" s="375"/>
      <c r="C73" s="34"/>
      <c r="D73" s="149" t="s">
        <v>232</v>
      </c>
      <c r="E73" s="157" t="s">
        <v>102</v>
      </c>
      <c r="F73" s="47">
        <v>60</v>
      </c>
      <c r="G73" s="48">
        <v>0</v>
      </c>
      <c r="H73" s="48"/>
      <c r="I73" s="48"/>
      <c r="J73" s="53">
        <v>0</v>
      </c>
      <c r="K73" s="53"/>
      <c r="L73" s="302">
        <f t="shared" si="0"/>
        <v>0</v>
      </c>
      <c r="M73" s="53">
        <v>0</v>
      </c>
      <c r="N73" s="302"/>
      <c r="O73" s="280"/>
      <c r="P73" s="280"/>
      <c r="Q73" s="48"/>
      <c r="R73" s="48"/>
      <c r="S73" s="48"/>
      <c r="T73" s="48"/>
      <c r="U73" s="53">
        <f t="shared" si="2"/>
        <v>0</v>
      </c>
      <c r="V73" s="53">
        <f t="shared" si="3"/>
        <v>0</v>
      </c>
      <c r="W73" s="280"/>
      <c r="X73" s="281"/>
      <c r="Y73" s="282"/>
      <c r="Z73" s="228">
        <v>60</v>
      </c>
      <c r="AA73" s="226"/>
      <c r="AB73" s="226"/>
      <c r="AC73" s="227"/>
      <c r="AD73" s="227"/>
      <c r="AE73" s="227">
        <f t="shared" si="6"/>
        <v>0</v>
      </c>
      <c r="AF73" s="111">
        <f t="shared" si="4"/>
        <v>0</v>
      </c>
      <c r="AG73" s="111">
        <f t="shared" si="5"/>
        <v>0</v>
      </c>
    </row>
    <row r="74" spans="1:33" ht="15" customHeight="1">
      <c r="A74" s="373"/>
      <c r="B74" s="375"/>
      <c r="C74" s="34"/>
      <c r="D74" s="149" t="s">
        <v>233</v>
      </c>
      <c r="E74" s="157" t="s">
        <v>103</v>
      </c>
      <c r="F74" s="47">
        <v>61</v>
      </c>
      <c r="G74" s="48">
        <v>3.161</v>
      </c>
      <c r="H74" s="48">
        <v>12</v>
      </c>
      <c r="I74" s="48">
        <v>12</v>
      </c>
      <c r="J74" s="53">
        <v>1</v>
      </c>
      <c r="K74" s="53">
        <v>6</v>
      </c>
      <c r="L74" s="302">
        <f t="shared" si="0"/>
        <v>6</v>
      </c>
      <c r="M74" s="53">
        <v>1</v>
      </c>
      <c r="N74" s="302">
        <v>6</v>
      </c>
      <c r="O74" s="280">
        <f>N74/J74</f>
        <v>6</v>
      </c>
      <c r="P74" s="280">
        <f t="shared" si="1"/>
        <v>1</v>
      </c>
      <c r="Q74" s="48">
        <f>AA74</f>
        <v>1</v>
      </c>
      <c r="R74" s="48">
        <f>AA74+AB74</f>
        <v>2</v>
      </c>
      <c r="S74" s="48">
        <f>AA74+AB74+AC74</f>
        <v>4</v>
      </c>
      <c r="T74" s="48">
        <f>AA74+AB74+AC74+AD74</f>
        <v>6</v>
      </c>
      <c r="U74" s="53">
        <f t="shared" si="2"/>
        <v>6</v>
      </c>
      <c r="V74" s="53">
        <f t="shared" si="3"/>
        <v>0</v>
      </c>
      <c r="W74" s="280">
        <f>U74/J74</f>
        <v>6</v>
      </c>
      <c r="X74" s="281">
        <f>J74/G74</f>
        <v>0.3163555836760519</v>
      </c>
      <c r="Y74" s="282"/>
      <c r="Z74" s="228">
        <v>61</v>
      </c>
      <c r="AA74" s="226">
        <v>1</v>
      </c>
      <c r="AB74" s="226">
        <v>1</v>
      </c>
      <c r="AC74" s="227">
        <v>2</v>
      </c>
      <c r="AD74" s="227">
        <v>2</v>
      </c>
      <c r="AE74" s="227">
        <f t="shared" si="6"/>
        <v>6</v>
      </c>
      <c r="AF74" s="111">
        <f t="shared" si="4"/>
        <v>0</v>
      </c>
      <c r="AG74" s="111">
        <f t="shared" si="5"/>
        <v>0</v>
      </c>
    </row>
    <row r="75" spans="1:33" ht="30" customHeight="1">
      <c r="A75" s="373"/>
      <c r="B75" s="375"/>
      <c r="C75" s="34" t="s">
        <v>33</v>
      </c>
      <c r="D75" s="371" t="s">
        <v>144</v>
      </c>
      <c r="E75" s="371"/>
      <c r="F75" s="47">
        <v>62</v>
      </c>
      <c r="G75" s="48">
        <v>0</v>
      </c>
      <c r="H75" s="48"/>
      <c r="I75" s="48"/>
      <c r="J75" s="53">
        <v>0</v>
      </c>
      <c r="K75" s="53"/>
      <c r="L75" s="302">
        <f t="shared" si="0"/>
        <v>0</v>
      </c>
      <c r="M75" s="53">
        <v>0</v>
      </c>
      <c r="N75" s="302"/>
      <c r="O75" s="280"/>
      <c r="P75" s="280"/>
      <c r="Q75" s="48"/>
      <c r="R75" s="48"/>
      <c r="S75" s="48"/>
      <c r="T75" s="48"/>
      <c r="U75" s="53">
        <f t="shared" si="2"/>
        <v>0</v>
      </c>
      <c r="V75" s="53">
        <f t="shared" si="3"/>
        <v>0</v>
      </c>
      <c r="W75" s="280"/>
      <c r="X75" s="281"/>
      <c r="Y75" s="282"/>
      <c r="Z75" s="228">
        <v>62</v>
      </c>
      <c r="AA75" s="226"/>
      <c r="AB75" s="226"/>
      <c r="AC75" s="227"/>
      <c r="AD75" s="227"/>
      <c r="AE75" s="227">
        <f t="shared" si="6"/>
        <v>0</v>
      </c>
      <c r="AF75" s="111">
        <f t="shared" si="4"/>
        <v>0</v>
      </c>
      <c r="AG75" s="111">
        <f t="shared" si="5"/>
        <v>0</v>
      </c>
    </row>
    <row r="76" spans="1:33" ht="30" customHeight="1">
      <c r="A76" s="373"/>
      <c r="B76" s="375"/>
      <c r="C76" s="34" t="s">
        <v>39</v>
      </c>
      <c r="D76" s="371" t="s">
        <v>353</v>
      </c>
      <c r="E76" s="371"/>
      <c r="F76" s="47">
        <v>63</v>
      </c>
      <c r="G76" s="48">
        <v>2.447</v>
      </c>
      <c r="H76" s="48">
        <f>H77</f>
        <v>6</v>
      </c>
      <c r="I76" s="52">
        <f>I77</f>
        <v>6</v>
      </c>
      <c r="J76" s="53">
        <v>1.873</v>
      </c>
      <c r="K76" s="53">
        <v>6</v>
      </c>
      <c r="L76" s="302">
        <f t="shared" si="0"/>
        <v>6</v>
      </c>
      <c r="M76" s="53">
        <v>0.566</v>
      </c>
      <c r="N76" s="305">
        <f>N77</f>
        <v>6</v>
      </c>
      <c r="O76" s="280">
        <f>N76/J76</f>
        <v>3.203416978109984</v>
      </c>
      <c r="P76" s="280">
        <f t="shared" si="1"/>
        <v>1</v>
      </c>
      <c r="Q76" s="48">
        <f>Q77</f>
        <v>1</v>
      </c>
      <c r="R76" s="48">
        <f>R77</f>
        <v>2</v>
      </c>
      <c r="S76" s="48">
        <f>S77</f>
        <v>4</v>
      </c>
      <c r="T76" s="48">
        <f>T77</f>
        <v>6</v>
      </c>
      <c r="U76" s="53">
        <f t="shared" si="2"/>
        <v>6</v>
      </c>
      <c r="V76" s="53">
        <f t="shared" si="3"/>
        <v>0</v>
      </c>
      <c r="W76" s="280">
        <f>U76/J76</f>
        <v>3.203416978109984</v>
      </c>
      <c r="X76" s="281">
        <f>J76/G76</f>
        <v>0.7654270535349407</v>
      </c>
      <c r="Y76" s="282"/>
      <c r="Z76" s="228">
        <v>63</v>
      </c>
      <c r="AA76" s="48">
        <f>AA77</f>
        <v>1</v>
      </c>
      <c r="AB76" s="48">
        <f>AB77</f>
        <v>1</v>
      </c>
      <c r="AC76" s="48">
        <f>AC77</f>
        <v>2</v>
      </c>
      <c r="AD76" s="48">
        <f>AD77</f>
        <v>2</v>
      </c>
      <c r="AE76" s="227">
        <f t="shared" si="6"/>
        <v>6</v>
      </c>
      <c r="AF76" s="111">
        <f t="shared" si="4"/>
        <v>0</v>
      </c>
      <c r="AG76" s="111">
        <f t="shared" si="5"/>
        <v>0</v>
      </c>
    </row>
    <row r="77" spans="1:33" ht="28.5" customHeight="1">
      <c r="A77" s="373"/>
      <c r="B77" s="375"/>
      <c r="C77" s="34"/>
      <c r="D77" s="371" t="s">
        <v>279</v>
      </c>
      <c r="E77" s="371"/>
      <c r="F77" s="47">
        <v>64</v>
      </c>
      <c r="G77" s="48">
        <v>2.447</v>
      </c>
      <c r="H77" s="48">
        <f>SUM(H78:H79)</f>
        <v>6</v>
      </c>
      <c r="I77" s="48">
        <f>I78+I79</f>
        <v>6</v>
      </c>
      <c r="J77" s="53">
        <v>1.873</v>
      </c>
      <c r="K77" s="53">
        <v>6</v>
      </c>
      <c r="L77" s="302">
        <f t="shared" si="0"/>
        <v>6</v>
      </c>
      <c r="M77" s="53">
        <v>0</v>
      </c>
      <c r="N77" s="305">
        <f>N78+N79</f>
        <v>6</v>
      </c>
      <c r="O77" s="280">
        <f>N77/J77</f>
        <v>3.203416978109984</v>
      </c>
      <c r="P77" s="280">
        <f t="shared" si="1"/>
        <v>1</v>
      </c>
      <c r="Q77" s="48">
        <f>Q78+Q79</f>
        <v>1</v>
      </c>
      <c r="R77" s="48">
        <f>R78+R79</f>
        <v>2</v>
      </c>
      <c r="S77" s="48">
        <f>S78+S79</f>
        <v>4</v>
      </c>
      <c r="T77" s="48">
        <f>T78+T79</f>
        <v>6</v>
      </c>
      <c r="U77" s="53">
        <f t="shared" si="2"/>
        <v>6</v>
      </c>
      <c r="V77" s="53">
        <f t="shared" si="3"/>
        <v>0</v>
      </c>
      <c r="W77" s="280">
        <f>U77/J77</f>
        <v>3.203416978109984</v>
      </c>
      <c r="X77" s="281">
        <f>J77/G77</f>
        <v>0.7654270535349407</v>
      </c>
      <c r="Y77" s="282"/>
      <c r="Z77" s="228">
        <v>64</v>
      </c>
      <c r="AA77" s="48">
        <f>AA78+AA79</f>
        <v>1</v>
      </c>
      <c r="AB77" s="48">
        <f>AB78+AB79</f>
        <v>1</v>
      </c>
      <c r="AC77" s="48">
        <f>AC78+AC79</f>
        <v>2</v>
      </c>
      <c r="AD77" s="48">
        <f>AD78+AD79</f>
        <v>2</v>
      </c>
      <c r="AE77" s="227">
        <f t="shared" si="6"/>
        <v>6</v>
      </c>
      <c r="AF77" s="111">
        <f t="shared" si="4"/>
        <v>0</v>
      </c>
      <c r="AG77" s="111">
        <f t="shared" si="5"/>
        <v>0</v>
      </c>
    </row>
    <row r="78" spans="1:33" ht="13.5" customHeight="1">
      <c r="A78" s="373"/>
      <c r="B78" s="375"/>
      <c r="C78" s="34"/>
      <c r="D78" s="385" t="s">
        <v>90</v>
      </c>
      <c r="E78" s="385"/>
      <c r="F78" s="47">
        <v>65</v>
      </c>
      <c r="G78" s="48">
        <v>2.447</v>
      </c>
      <c r="H78" s="48">
        <v>6</v>
      </c>
      <c r="I78" s="48">
        <v>6</v>
      </c>
      <c r="J78" s="53">
        <v>1.873</v>
      </c>
      <c r="K78" s="53">
        <v>6</v>
      </c>
      <c r="L78" s="302">
        <f t="shared" si="0"/>
        <v>6</v>
      </c>
      <c r="M78" s="53">
        <v>0</v>
      </c>
      <c r="N78" s="302">
        <v>6</v>
      </c>
      <c r="O78" s="280">
        <f>N78/J78</f>
        <v>3.203416978109984</v>
      </c>
      <c r="P78" s="280">
        <f t="shared" si="1"/>
        <v>1</v>
      </c>
      <c r="Q78" s="48">
        <f>AA78</f>
        <v>1</v>
      </c>
      <c r="R78" s="48">
        <f>AA78+AB78</f>
        <v>2</v>
      </c>
      <c r="S78" s="48">
        <f>AA78+AB78+AC78</f>
        <v>4</v>
      </c>
      <c r="T78" s="48">
        <f>AA78+AB78+AC78+AD78</f>
        <v>6</v>
      </c>
      <c r="U78" s="53">
        <f t="shared" si="2"/>
        <v>6</v>
      </c>
      <c r="V78" s="53">
        <f t="shared" si="3"/>
        <v>0</v>
      </c>
      <c r="W78" s="280">
        <f>U78/J78</f>
        <v>3.203416978109984</v>
      </c>
      <c r="X78" s="281">
        <f>J78/G78</f>
        <v>0.7654270535349407</v>
      </c>
      <c r="Y78" s="282"/>
      <c r="Z78" s="228">
        <v>65</v>
      </c>
      <c r="AA78" s="226">
        <v>1</v>
      </c>
      <c r="AB78" s="226">
        <v>1</v>
      </c>
      <c r="AC78" s="227">
        <v>2</v>
      </c>
      <c r="AD78" s="227">
        <v>2</v>
      </c>
      <c r="AE78" s="227">
        <f t="shared" si="6"/>
        <v>6</v>
      </c>
      <c r="AF78" s="111">
        <f t="shared" si="4"/>
        <v>0</v>
      </c>
      <c r="AG78" s="111">
        <f t="shared" si="5"/>
        <v>0</v>
      </c>
    </row>
    <row r="79" spans="1:33" ht="12.75" customHeight="1">
      <c r="A79" s="373"/>
      <c r="B79" s="375"/>
      <c r="C79" s="34"/>
      <c r="D79" s="385" t="s">
        <v>91</v>
      </c>
      <c r="E79" s="385"/>
      <c r="F79" s="47">
        <v>66</v>
      </c>
      <c r="G79" s="48">
        <v>0</v>
      </c>
      <c r="H79" s="48"/>
      <c r="I79" s="48"/>
      <c r="J79" s="53">
        <v>0</v>
      </c>
      <c r="K79" s="53"/>
      <c r="L79" s="302">
        <f aca="true" t="shared" si="7" ref="L79:L142">K79</f>
        <v>0</v>
      </c>
      <c r="M79" s="53">
        <v>0</v>
      </c>
      <c r="N79" s="302"/>
      <c r="O79" s="280"/>
      <c r="P79" s="280"/>
      <c r="Q79" s="48"/>
      <c r="R79" s="48"/>
      <c r="S79" s="48"/>
      <c r="T79" s="48"/>
      <c r="U79" s="53">
        <f aca="true" t="shared" si="8" ref="U79:U142">T79</f>
        <v>0</v>
      </c>
      <c r="V79" s="53">
        <f aca="true" t="shared" si="9" ref="V79:V142">N79-L79</f>
        <v>0</v>
      </c>
      <c r="W79" s="280"/>
      <c r="X79" s="281"/>
      <c r="Y79" s="282"/>
      <c r="Z79" s="228">
        <v>66</v>
      </c>
      <c r="AA79" s="226"/>
      <c r="AB79" s="226"/>
      <c r="AC79" s="227"/>
      <c r="AD79" s="227"/>
      <c r="AE79" s="227">
        <f t="shared" si="6"/>
        <v>0</v>
      </c>
      <c r="AF79" s="111">
        <f aca="true" t="shared" si="10" ref="AF79:AF142">L79-N79</f>
        <v>0</v>
      </c>
      <c r="AG79" s="111">
        <f aca="true" t="shared" si="11" ref="AG79:AG142">N79-T79</f>
        <v>0</v>
      </c>
    </row>
    <row r="80" spans="1:33" ht="30" customHeight="1">
      <c r="A80" s="373"/>
      <c r="B80" s="375"/>
      <c r="C80" s="34" t="s">
        <v>40</v>
      </c>
      <c r="D80" s="371" t="s">
        <v>145</v>
      </c>
      <c r="E80" s="371"/>
      <c r="F80" s="47">
        <v>67</v>
      </c>
      <c r="G80" s="48">
        <v>23.559</v>
      </c>
      <c r="H80" s="48">
        <v>25</v>
      </c>
      <c r="I80" s="48">
        <v>25</v>
      </c>
      <c r="J80" s="53">
        <v>25.793</v>
      </c>
      <c r="K80" s="53">
        <v>26</v>
      </c>
      <c r="L80" s="302">
        <f t="shared" si="7"/>
        <v>26</v>
      </c>
      <c r="M80" s="53">
        <v>11.79</v>
      </c>
      <c r="N80" s="302">
        <v>26</v>
      </c>
      <c r="O80" s="280">
        <f>N80/J80</f>
        <v>1.0080254332570853</v>
      </c>
      <c r="P80" s="280">
        <f aca="true" t="shared" si="12" ref="P80:P142">N80/L80</f>
        <v>1</v>
      </c>
      <c r="Q80" s="48">
        <f>AA80</f>
        <v>6</v>
      </c>
      <c r="R80" s="48">
        <f>AA80+AB80</f>
        <v>12</v>
      </c>
      <c r="S80" s="48">
        <f>AA80+AB80+AC80</f>
        <v>19</v>
      </c>
      <c r="T80" s="48">
        <f>AA80+AB80+AC80+AD80</f>
        <v>26</v>
      </c>
      <c r="U80" s="53">
        <f t="shared" si="8"/>
        <v>26</v>
      </c>
      <c r="V80" s="53">
        <f t="shared" si="9"/>
        <v>0</v>
      </c>
      <c r="W80" s="280">
        <f>U80/J80</f>
        <v>1.0080254332570853</v>
      </c>
      <c r="X80" s="281">
        <f>J80/G80</f>
        <v>1.0948257566110615</v>
      </c>
      <c r="Y80" s="282"/>
      <c r="Z80" s="228">
        <v>67</v>
      </c>
      <c r="AA80" s="226">
        <v>6</v>
      </c>
      <c r="AB80" s="226">
        <v>6</v>
      </c>
      <c r="AC80" s="227">
        <v>7</v>
      </c>
      <c r="AD80" s="227">
        <v>7</v>
      </c>
      <c r="AE80" s="227">
        <f t="shared" si="6"/>
        <v>26</v>
      </c>
      <c r="AF80" s="111">
        <f t="shared" si="10"/>
        <v>0</v>
      </c>
      <c r="AG80" s="111">
        <f t="shared" si="11"/>
        <v>0</v>
      </c>
    </row>
    <row r="81" spans="1:33" ht="30" customHeight="1">
      <c r="A81" s="373"/>
      <c r="B81" s="375"/>
      <c r="C81" s="34" t="s">
        <v>42</v>
      </c>
      <c r="D81" s="371" t="s">
        <v>146</v>
      </c>
      <c r="E81" s="371"/>
      <c r="F81" s="47">
        <v>68</v>
      </c>
      <c r="G81" s="48">
        <v>9.533</v>
      </c>
      <c r="H81" s="48">
        <v>8</v>
      </c>
      <c r="I81" s="48">
        <v>8</v>
      </c>
      <c r="J81" s="53">
        <v>8.995</v>
      </c>
      <c r="K81" s="53">
        <v>10</v>
      </c>
      <c r="L81" s="302">
        <f t="shared" si="7"/>
        <v>10</v>
      </c>
      <c r="M81" s="53">
        <v>5.137</v>
      </c>
      <c r="N81" s="302">
        <v>10</v>
      </c>
      <c r="O81" s="280">
        <f>N81/J81</f>
        <v>1.1117287381878822</v>
      </c>
      <c r="P81" s="280">
        <f t="shared" si="12"/>
        <v>1</v>
      </c>
      <c r="Q81" s="48">
        <f>AA81</f>
        <v>2</v>
      </c>
      <c r="R81" s="48">
        <f>AA81+AB81</f>
        <v>5</v>
      </c>
      <c r="S81" s="48">
        <f>AA81+AB81+AC81</f>
        <v>7</v>
      </c>
      <c r="T81" s="48">
        <f>AA81+AB81+AC81+AD81</f>
        <v>10</v>
      </c>
      <c r="U81" s="53">
        <f t="shared" si="8"/>
        <v>10</v>
      </c>
      <c r="V81" s="53">
        <f t="shared" si="9"/>
        <v>0</v>
      </c>
      <c r="W81" s="280">
        <f>U81/J81</f>
        <v>1.1117287381878822</v>
      </c>
      <c r="X81" s="281">
        <f>J81/G81</f>
        <v>0.9435644602958145</v>
      </c>
      <c r="Y81" s="282"/>
      <c r="Z81" s="228">
        <v>68</v>
      </c>
      <c r="AA81" s="226">
        <v>2</v>
      </c>
      <c r="AB81" s="226">
        <v>3</v>
      </c>
      <c r="AC81" s="227">
        <v>2</v>
      </c>
      <c r="AD81" s="227">
        <v>3</v>
      </c>
      <c r="AE81" s="227">
        <f aca="true" t="shared" si="13" ref="AE81:AE144">SUM(AA81:AD81)</f>
        <v>10</v>
      </c>
      <c r="AF81" s="111">
        <f t="shared" si="10"/>
        <v>0</v>
      </c>
      <c r="AG81" s="111">
        <f t="shared" si="11"/>
        <v>0</v>
      </c>
    </row>
    <row r="82" spans="1:33" ht="30" customHeight="1">
      <c r="A82" s="373"/>
      <c r="B82" s="375"/>
      <c r="C82" s="34" t="s">
        <v>43</v>
      </c>
      <c r="D82" s="371" t="s">
        <v>242</v>
      </c>
      <c r="E82" s="371"/>
      <c r="F82" s="47">
        <v>69</v>
      </c>
      <c r="G82" s="48">
        <v>151.042</v>
      </c>
      <c r="H82" s="48">
        <v>167</v>
      </c>
      <c r="I82" s="48">
        <f>SUM(I83:I90)</f>
        <v>167</v>
      </c>
      <c r="J82" s="53">
        <v>174.641</v>
      </c>
      <c r="K82" s="53">
        <v>142</v>
      </c>
      <c r="L82" s="302">
        <f t="shared" si="7"/>
        <v>142</v>
      </c>
      <c r="M82" s="53">
        <v>69.343</v>
      </c>
      <c r="N82" s="305">
        <f>SUM(N83:N90)</f>
        <v>142</v>
      </c>
      <c r="O82" s="280">
        <f>N82/J82</f>
        <v>0.8130965809861374</v>
      </c>
      <c r="P82" s="280">
        <f t="shared" si="12"/>
        <v>1</v>
      </c>
      <c r="Q82" s="48">
        <f>SUM(Q83:Q90)</f>
        <v>36</v>
      </c>
      <c r="R82" s="48">
        <f>SUM(R83:R90)</f>
        <v>73</v>
      </c>
      <c r="S82" s="48">
        <f>SUM(S83:S90)</f>
        <v>110</v>
      </c>
      <c r="T82" s="48">
        <f>SUM(T83:T90)</f>
        <v>142</v>
      </c>
      <c r="U82" s="53">
        <f t="shared" si="8"/>
        <v>142</v>
      </c>
      <c r="V82" s="53">
        <f t="shared" si="9"/>
        <v>0</v>
      </c>
      <c r="W82" s="280">
        <f>U82/J82</f>
        <v>0.8130965809861374</v>
      </c>
      <c r="X82" s="281">
        <f>J82/G82</f>
        <v>1.1562413103640046</v>
      </c>
      <c r="Y82" s="282"/>
      <c r="Z82" s="228">
        <v>69</v>
      </c>
      <c r="AA82" s="48">
        <f>SUM(AA83:AA90)</f>
        <v>36</v>
      </c>
      <c r="AB82" s="48">
        <f>SUM(AB83:AB90)</f>
        <v>37</v>
      </c>
      <c r="AC82" s="48">
        <f>SUM(AC83:AC90)</f>
        <v>37</v>
      </c>
      <c r="AD82" s="48">
        <f>SUM(AD83:AD90)</f>
        <v>32</v>
      </c>
      <c r="AE82" s="227">
        <f t="shared" si="13"/>
        <v>142</v>
      </c>
      <c r="AF82" s="111">
        <f t="shared" si="10"/>
        <v>0</v>
      </c>
      <c r="AG82" s="111">
        <f t="shared" si="11"/>
        <v>0</v>
      </c>
    </row>
    <row r="83" spans="1:33" ht="15" customHeight="1">
      <c r="A83" s="373"/>
      <c r="B83" s="375"/>
      <c r="C83" s="34"/>
      <c r="D83" s="149" t="s">
        <v>147</v>
      </c>
      <c r="E83" s="149" t="s">
        <v>86</v>
      </c>
      <c r="F83" s="47">
        <v>70</v>
      </c>
      <c r="G83" s="48">
        <v>142.546</v>
      </c>
      <c r="H83" s="48">
        <v>144</v>
      </c>
      <c r="I83" s="48">
        <f>H83</f>
        <v>144</v>
      </c>
      <c r="J83" s="53">
        <v>107.786</v>
      </c>
      <c r="K83" s="53">
        <v>119</v>
      </c>
      <c r="L83" s="302">
        <f t="shared" si="7"/>
        <v>119</v>
      </c>
      <c r="M83" s="53">
        <v>68.768</v>
      </c>
      <c r="N83" s="302">
        <v>119</v>
      </c>
      <c r="O83" s="280">
        <f>N83/J83</f>
        <v>1.1040394856474867</v>
      </c>
      <c r="P83" s="280">
        <f t="shared" si="12"/>
        <v>1</v>
      </c>
      <c r="Q83" s="48">
        <f>AA83</f>
        <v>29</v>
      </c>
      <c r="R83" s="48">
        <f>AA83+AB83</f>
        <v>59</v>
      </c>
      <c r="S83" s="48">
        <f>AA83+AB83+AC83</f>
        <v>89</v>
      </c>
      <c r="T83" s="48">
        <f>AA83+AB83+AC83+AD83</f>
        <v>119</v>
      </c>
      <c r="U83" s="53">
        <f t="shared" si="8"/>
        <v>119</v>
      </c>
      <c r="V83" s="53">
        <f t="shared" si="9"/>
        <v>0</v>
      </c>
      <c r="W83" s="280">
        <f>U83/J83</f>
        <v>1.1040394856474867</v>
      </c>
      <c r="X83" s="281">
        <f>J83/G83</f>
        <v>0.756148892287402</v>
      </c>
      <c r="Y83" s="282"/>
      <c r="Z83" s="228">
        <v>70</v>
      </c>
      <c r="AA83" s="226">
        <v>29</v>
      </c>
      <c r="AB83" s="226">
        <v>30</v>
      </c>
      <c r="AC83" s="227">
        <v>30</v>
      </c>
      <c r="AD83" s="227">
        <v>30</v>
      </c>
      <c r="AE83" s="227">
        <f t="shared" si="13"/>
        <v>119</v>
      </c>
      <c r="AF83" s="111">
        <f t="shared" si="10"/>
        <v>0</v>
      </c>
      <c r="AG83" s="111">
        <f t="shared" si="11"/>
        <v>0</v>
      </c>
    </row>
    <row r="84" spans="1:33" ht="27.75" customHeight="1">
      <c r="A84" s="373"/>
      <c r="B84" s="375"/>
      <c r="C84" s="34"/>
      <c r="D84" s="149" t="s">
        <v>148</v>
      </c>
      <c r="E84" s="149" t="s">
        <v>241</v>
      </c>
      <c r="F84" s="47">
        <v>71</v>
      </c>
      <c r="G84" s="48">
        <v>0</v>
      </c>
      <c r="H84" s="48"/>
      <c r="I84" s="48"/>
      <c r="J84" s="53">
        <v>0</v>
      </c>
      <c r="K84" s="53"/>
      <c r="L84" s="302">
        <f t="shared" si="7"/>
        <v>0</v>
      </c>
      <c r="M84" s="53">
        <v>0</v>
      </c>
      <c r="N84" s="302"/>
      <c r="O84" s="280"/>
      <c r="P84" s="280"/>
      <c r="Q84" s="48"/>
      <c r="R84" s="48"/>
      <c r="S84" s="48"/>
      <c r="T84" s="48"/>
      <c r="U84" s="53">
        <f t="shared" si="8"/>
        <v>0</v>
      </c>
      <c r="V84" s="53">
        <f t="shared" si="9"/>
        <v>0</v>
      </c>
      <c r="W84" s="280"/>
      <c r="X84" s="281"/>
      <c r="Y84" s="282"/>
      <c r="Z84" s="228">
        <v>71</v>
      </c>
      <c r="AA84" s="226"/>
      <c r="AB84" s="226"/>
      <c r="AC84" s="227"/>
      <c r="AD84" s="227"/>
      <c r="AE84" s="227">
        <f t="shared" si="13"/>
        <v>0</v>
      </c>
      <c r="AF84" s="111">
        <f t="shared" si="10"/>
        <v>0</v>
      </c>
      <c r="AG84" s="111">
        <f t="shared" si="11"/>
        <v>0</v>
      </c>
    </row>
    <row r="85" spans="1:33" ht="30" customHeight="1">
      <c r="A85" s="373"/>
      <c r="B85" s="375"/>
      <c r="C85" s="34"/>
      <c r="D85" s="149" t="s">
        <v>149</v>
      </c>
      <c r="E85" s="149" t="s">
        <v>88</v>
      </c>
      <c r="F85" s="47">
        <v>72</v>
      </c>
      <c r="G85" s="48">
        <v>1.398</v>
      </c>
      <c r="H85" s="48">
        <v>10</v>
      </c>
      <c r="I85" s="48">
        <f>H85</f>
        <v>10</v>
      </c>
      <c r="J85" s="53">
        <v>0</v>
      </c>
      <c r="K85" s="53">
        <v>10</v>
      </c>
      <c r="L85" s="302">
        <f t="shared" si="7"/>
        <v>10</v>
      </c>
      <c r="M85" s="53">
        <v>0.575</v>
      </c>
      <c r="N85" s="302">
        <v>10</v>
      </c>
      <c r="O85" s="280"/>
      <c r="P85" s="280">
        <f t="shared" si="12"/>
        <v>1</v>
      </c>
      <c r="Q85" s="48">
        <f>AA85</f>
        <v>0</v>
      </c>
      <c r="R85" s="48">
        <f>AA85+AB85</f>
        <v>5</v>
      </c>
      <c r="S85" s="48">
        <f>AA85+AB85+AC85</f>
        <v>10</v>
      </c>
      <c r="T85" s="48">
        <f>AA85+AB85+AC85+AD85</f>
        <v>10</v>
      </c>
      <c r="U85" s="53">
        <f t="shared" si="8"/>
        <v>10</v>
      </c>
      <c r="V85" s="53">
        <f t="shared" si="9"/>
        <v>0</v>
      </c>
      <c r="W85" s="280" t="e">
        <f>U85/J85</f>
        <v>#DIV/0!</v>
      </c>
      <c r="X85" s="281">
        <f>J85/G85</f>
        <v>0</v>
      </c>
      <c r="Y85" s="282"/>
      <c r="Z85" s="228">
        <v>72</v>
      </c>
      <c r="AA85" s="226"/>
      <c r="AB85" s="226">
        <v>5</v>
      </c>
      <c r="AC85" s="227">
        <v>5</v>
      </c>
      <c r="AD85" s="227"/>
      <c r="AE85" s="227">
        <f t="shared" si="13"/>
        <v>10</v>
      </c>
      <c r="AF85" s="111">
        <f t="shared" si="10"/>
        <v>0</v>
      </c>
      <c r="AG85" s="111">
        <f t="shared" si="11"/>
        <v>0</v>
      </c>
    </row>
    <row r="86" spans="1:33" ht="38.25" customHeight="1">
      <c r="A86" s="373"/>
      <c r="B86" s="375"/>
      <c r="C86" s="34"/>
      <c r="D86" s="149" t="s">
        <v>150</v>
      </c>
      <c r="E86" s="149" t="s">
        <v>89</v>
      </c>
      <c r="F86" s="47">
        <v>73</v>
      </c>
      <c r="G86" s="48">
        <v>0</v>
      </c>
      <c r="H86" s="48"/>
      <c r="I86" s="48"/>
      <c r="J86" s="53">
        <v>0</v>
      </c>
      <c r="K86" s="53"/>
      <c r="L86" s="302">
        <f t="shared" si="7"/>
        <v>0</v>
      </c>
      <c r="M86" s="53">
        <v>0</v>
      </c>
      <c r="N86" s="302"/>
      <c r="O86" s="280"/>
      <c r="P86" s="280"/>
      <c r="Q86" s="48"/>
      <c r="R86" s="48"/>
      <c r="S86" s="48"/>
      <c r="T86" s="48"/>
      <c r="U86" s="53">
        <f t="shared" si="8"/>
        <v>0</v>
      </c>
      <c r="V86" s="53">
        <f t="shared" si="9"/>
        <v>0</v>
      </c>
      <c r="W86" s="280"/>
      <c r="X86" s="281"/>
      <c r="Y86" s="282"/>
      <c r="Z86" s="228">
        <v>73</v>
      </c>
      <c r="AA86" s="226"/>
      <c r="AB86" s="226"/>
      <c r="AC86" s="227"/>
      <c r="AD86" s="227"/>
      <c r="AE86" s="227">
        <f t="shared" si="13"/>
        <v>0</v>
      </c>
      <c r="AF86" s="111">
        <f t="shared" si="10"/>
        <v>0</v>
      </c>
      <c r="AG86" s="111">
        <f t="shared" si="11"/>
        <v>0</v>
      </c>
    </row>
    <row r="87" spans="1:33" ht="30.75" customHeight="1">
      <c r="A87" s="373"/>
      <c r="B87" s="375"/>
      <c r="C87" s="34"/>
      <c r="D87" s="149"/>
      <c r="E87" s="149" t="s">
        <v>378</v>
      </c>
      <c r="F87" s="47">
        <v>74</v>
      </c>
      <c r="G87" s="48">
        <v>0</v>
      </c>
      <c r="H87" s="48"/>
      <c r="I87" s="48"/>
      <c r="J87" s="53">
        <v>0</v>
      </c>
      <c r="K87" s="53"/>
      <c r="L87" s="302">
        <f t="shared" si="7"/>
        <v>0</v>
      </c>
      <c r="M87" s="53">
        <v>0</v>
      </c>
      <c r="N87" s="302"/>
      <c r="O87" s="280"/>
      <c r="P87" s="280"/>
      <c r="Q87" s="48"/>
      <c r="R87" s="48"/>
      <c r="S87" s="48"/>
      <c r="T87" s="48"/>
      <c r="U87" s="53">
        <f t="shared" si="8"/>
        <v>0</v>
      </c>
      <c r="V87" s="53">
        <f t="shared" si="9"/>
        <v>0</v>
      </c>
      <c r="W87" s="280"/>
      <c r="X87" s="281"/>
      <c r="Y87" s="282"/>
      <c r="Z87" s="228">
        <v>74</v>
      </c>
      <c r="AA87" s="226"/>
      <c r="AB87" s="226"/>
      <c r="AC87" s="227"/>
      <c r="AD87" s="227"/>
      <c r="AE87" s="227">
        <f t="shared" si="13"/>
        <v>0</v>
      </c>
      <c r="AF87" s="111">
        <f t="shared" si="10"/>
        <v>0</v>
      </c>
      <c r="AG87" s="111">
        <f t="shared" si="11"/>
        <v>0</v>
      </c>
    </row>
    <row r="88" spans="1:33" ht="16.5" customHeight="1">
      <c r="A88" s="373"/>
      <c r="B88" s="375"/>
      <c r="C88" s="34"/>
      <c r="D88" s="149" t="s">
        <v>151</v>
      </c>
      <c r="E88" s="149" t="s">
        <v>154</v>
      </c>
      <c r="F88" s="47">
        <v>75</v>
      </c>
      <c r="G88" s="48">
        <v>0</v>
      </c>
      <c r="H88" s="48"/>
      <c r="I88" s="48"/>
      <c r="J88" s="53">
        <v>0</v>
      </c>
      <c r="K88" s="53"/>
      <c r="L88" s="302">
        <f t="shared" si="7"/>
        <v>0</v>
      </c>
      <c r="M88" s="53">
        <v>0</v>
      </c>
      <c r="N88" s="302"/>
      <c r="O88" s="280"/>
      <c r="P88" s="280"/>
      <c r="Q88" s="48"/>
      <c r="R88" s="48"/>
      <c r="S88" s="48"/>
      <c r="T88" s="48"/>
      <c r="U88" s="53">
        <f t="shared" si="8"/>
        <v>0</v>
      </c>
      <c r="V88" s="53">
        <f t="shared" si="9"/>
        <v>0</v>
      </c>
      <c r="W88" s="280"/>
      <c r="X88" s="281"/>
      <c r="Y88" s="282"/>
      <c r="Z88" s="228">
        <v>75</v>
      </c>
      <c r="AA88" s="226"/>
      <c r="AB88" s="226"/>
      <c r="AC88" s="227"/>
      <c r="AD88" s="227"/>
      <c r="AE88" s="227">
        <f t="shared" si="13"/>
        <v>0</v>
      </c>
      <c r="AF88" s="111">
        <f t="shared" si="10"/>
        <v>0</v>
      </c>
      <c r="AG88" s="111">
        <f t="shared" si="11"/>
        <v>0</v>
      </c>
    </row>
    <row r="89" spans="1:33" ht="63.75" customHeight="1">
      <c r="A89" s="373"/>
      <c r="B89" s="375"/>
      <c r="C89" s="34"/>
      <c r="D89" s="149" t="s">
        <v>152</v>
      </c>
      <c r="E89" s="149" t="s">
        <v>245</v>
      </c>
      <c r="F89" s="47">
        <v>76</v>
      </c>
      <c r="G89" s="48">
        <v>3.7</v>
      </c>
      <c r="H89" s="48">
        <v>5</v>
      </c>
      <c r="I89" s="48">
        <f>H89</f>
        <v>5</v>
      </c>
      <c r="J89" s="53">
        <v>0</v>
      </c>
      <c r="K89" s="53">
        <v>5</v>
      </c>
      <c r="L89" s="302">
        <f t="shared" si="7"/>
        <v>5</v>
      </c>
      <c r="M89" s="53">
        <v>0</v>
      </c>
      <c r="N89" s="302">
        <v>5</v>
      </c>
      <c r="O89" s="280"/>
      <c r="P89" s="280">
        <f t="shared" si="12"/>
        <v>1</v>
      </c>
      <c r="Q89" s="48">
        <f>AA89</f>
        <v>5</v>
      </c>
      <c r="R89" s="48">
        <f>AA89+AB89</f>
        <v>5</v>
      </c>
      <c r="S89" s="48">
        <f>AA89+AB89+AC89</f>
        <v>5</v>
      </c>
      <c r="T89" s="48">
        <f>AA89+AB89+AC89+AD89</f>
        <v>5</v>
      </c>
      <c r="U89" s="53">
        <f t="shared" si="8"/>
        <v>5</v>
      </c>
      <c r="V89" s="53">
        <f t="shared" si="9"/>
        <v>0</v>
      </c>
      <c r="W89" s="280" t="e">
        <f>U89/J89</f>
        <v>#DIV/0!</v>
      </c>
      <c r="X89" s="281">
        <f>J89/G89</f>
        <v>0</v>
      </c>
      <c r="Y89" s="282"/>
      <c r="Z89" s="228">
        <v>76</v>
      </c>
      <c r="AA89" s="226">
        <v>5</v>
      </c>
      <c r="AB89" s="226"/>
      <c r="AC89" s="227"/>
      <c r="AD89" s="227"/>
      <c r="AE89" s="227">
        <f t="shared" si="13"/>
        <v>5</v>
      </c>
      <c r="AF89" s="111">
        <f t="shared" si="10"/>
        <v>0</v>
      </c>
      <c r="AG89" s="111">
        <f t="shared" si="11"/>
        <v>0</v>
      </c>
    </row>
    <row r="90" spans="1:33" ht="28.5" customHeight="1">
      <c r="A90" s="373"/>
      <c r="B90" s="375"/>
      <c r="C90" s="34"/>
      <c r="D90" s="149" t="s">
        <v>153</v>
      </c>
      <c r="E90" s="149" t="s">
        <v>155</v>
      </c>
      <c r="F90" s="47">
        <v>77</v>
      </c>
      <c r="G90" s="48">
        <v>3.398</v>
      </c>
      <c r="H90" s="48">
        <v>8</v>
      </c>
      <c r="I90" s="48">
        <v>8</v>
      </c>
      <c r="J90" s="53">
        <v>0</v>
      </c>
      <c r="K90" s="53">
        <v>8</v>
      </c>
      <c r="L90" s="302">
        <f t="shared" si="7"/>
        <v>8</v>
      </c>
      <c r="M90" s="53">
        <v>0</v>
      </c>
      <c r="N90" s="302">
        <v>8</v>
      </c>
      <c r="O90" s="280"/>
      <c r="P90" s="280">
        <f t="shared" si="12"/>
        <v>1</v>
      </c>
      <c r="Q90" s="48">
        <f>AA90</f>
        <v>2</v>
      </c>
      <c r="R90" s="48">
        <f>AA90+AB90</f>
        <v>4</v>
      </c>
      <c r="S90" s="48">
        <f>AA90+AB90+AC90</f>
        <v>6</v>
      </c>
      <c r="T90" s="48">
        <f>AA90+AB90+AC90+AD90</f>
        <v>8</v>
      </c>
      <c r="U90" s="53">
        <f t="shared" si="8"/>
        <v>8</v>
      </c>
      <c r="V90" s="53">
        <f t="shared" si="9"/>
        <v>0</v>
      </c>
      <c r="W90" s="280" t="e">
        <f>U90/J90</f>
        <v>#DIV/0!</v>
      </c>
      <c r="X90" s="281">
        <f>J90/G90</f>
        <v>0</v>
      </c>
      <c r="Y90" s="282"/>
      <c r="Z90" s="228">
        <v>77</v>
      </c>
      <c r="AA90" s="226">
        <v>2</v>
      </c>
      <c r="AB90" s="226">
        <v>2</v>
      </c>
      <c r="AC90" s="227">
        <v>2</v>
      </c>
      <c r="AD90" s="227">
        <v>2</v>
      </c>
      <c r="AE90" s="227">
        <f t="shared" si="13"/>
        <v>8</v>
      </c>
      <c r="AF90" s="111">
        <f t="shared" si="10"/>
        <v>0</v>
      </c>
      <c r="AG90" s="111">
        <f t="shared" si="11"/>
        <v>0</v>
      </c>
    </row>
    <row r="91" spans="1:33" ht="13.5" customHeight="1">
      <c r="A91" s="373"/>
      <c r="B91" s="375"/>
      <c r="C91" s="34" t="s">
        <v>87</v>
      </c>
      <c r="D91" s="371" t="s">
        <v>46</v>
      </c>
      <c r="E91" s="371"/>
      <c r="F91" s="47">
        <v>78</v>
      </c>
      <c r="G91" s="48">
        <v>7.812</v>
      </c>
      <c r="H91" s="48">
        <v>0</v>
      </c>
      <c r="I91" s="48">
        <f>H91</f>
        <v>0</v>
      </c>
      <c r="J91" s="53">
        <v>3.087</v>
      </c>
      <c r="K91" s="53">
        <v>20</v>
      </c>
      <c r="L91" s="302">
        <f t="shared" si="7"/>
        <v>20</v>
      </c>
      <c r="M91" s="53">
        <v>0.435</v>
      </c>
      <c r="N91" s="302">
        <v>20</v>
      </c>
      <c r="O91" s="280"/>
      <c r="P91" s="280">
        <f t="shared" si="12"/>
        <v>1</v>
      </c>
      <c r="Q91" s="48">
        <f>AA91</f>
        <v>5</v>
      </c>
      <c r="R91" s="48">
        <f>AA91+AB91</f>
        <v>10</v>
      </c>
      <c r="S91" s="48">
        <f>AA91+AB91+AC91</f>
        <v>15</v>
      </c>
      <c r="T91" s="48">
        <f>AA91+AB91+AC91+AD91</f>
        <v>20</v>
      </c>
      <c r="U91" s="53">
        <f t="shared" si="8"/>
        <v>20</v>
      </c>
      <c r="V91" s="53">
        <f t="shared" si="9"/>
        <v>0</v>
      </c>
      <c r="W91" s="280"/>
      <c r="X91" s="281">
        <f>J91/G91</f>
        <v>0.3951612903225807</v>
      </c>
      <c r="Y91" s="282"/>
      <c r="Z91" s="228">
        <v>78</v>
      </c>
      <c r="AA91" s="226">
        <v>5</v>
      </c>
      <c r="AB91" s="226">
        <v>5</v>
      </c>
      <c r="AC91" s="227">
        <v>5</v>
      </c>
      <c r="AD91" s="227">
        <v>5</v>
      </c>
      <c r="AE91" s="227">
        <f t="shared" si="13"/>
        <v>20</v>
      </c>
      <c r="AF91" s="111">
        <f t="shared" si="10"/>
        <v>0</v>
      </c>
      <c r="AG91" s="111">
        <f t="shared" si="11"/>
        <v>0</v>
      </c>
    </row>
    <row r="92" spans="1:33" ht="49.5" customHeight="1">
      <c r="A92" s="373"/>
      <c r="B92" s="375"/>
      <c r="C92" s="366" t="s">
        <v>402</v>
      </c>
      <c r="D92" s="366"/>
      <c r="E92" s="366"/>
      <c r="F92" s="47">
        <v>79</v>
      </c>
      <c r="G92" s="48">
        <v>392.98299999999995</v>
      </c>
      <c r="H92" s="48">
        <f>H93+H94+H95+H96+H97+H98</f>
        <v>405</v>
      </c>
      <c r="I92" s="48">
        <f>I93+I94+I95+I96+I97+I98</f>
        <v>405</v>
      </c>
      <c r="J92" s="53">
        <v>383.73900000000003</v>
      </c>
      <c r="K92" s="53">
        <v>405</v>
      </c>
      <c r="L92" s="302">
        <f t="shared" si="7"/>
        <v>405</v>
      </c>
      <c r="M92" s="53">
        <v>118.485</v>
      </c>
      <c r="N92" s="305">
        <f>N93+N94+N95+N96+N97+N98</f>
        <v>405</v>
      </c>
      <c r="O92" s="280">
        <f>N92/J92</f>
        <v>1.0554048454809126</v>
      </c>
      <c r="P92" s="280">
        <f t="shared" si="12"/>
        <v>1</v>
      </c>
      <c r="Q92" s="48">
        <f>Q93+Q94+Q95+Q96+Q97+Q98</f>
        <v>101</v>
      </c>
      <c r="R92" s="48">
        <f>R93+R94+R95+R96+R97+R98</f>
        <v>203</v>
      </c>
      <c r="S92" s="48">
        <f>S93+S94+S95+S96+S97+S98</f>
        <v>304</v>
      </c>
      <c r="T92" s="48">
        <f>T93+T94+T95+T96+T97+T98</f>
        <v>405</v>
      </c>
      <c r="U92" s="53">
        <f t="shared" si="8"/>
        <v>405</v>
      </c>
      <c r="V92" s="53">
        <f t="shared" si="9"/>
        <v>0</v>
      </c>
      <c r="W92" s="280">
        <f>U92/J92</f>
        <v>1.0554048454809126</v>
      </c>
      <c r="X92" s="281">
        <f>J92/G92</f>
        <v>0.9764773539822336</v>
      </c>
      <c r="Y92" s="282"/>
      <c r="Z92" s="228">
        <v>79</v>
      </c>
      <c r="AA92" s="48">
        <f>AA93+AA94+AA95+AA96+AA97+AA98</f>
        <v>101</v>
      </c>
      <c r="AB92" s="48">
        <f>AB93+AB94+AB95+AB96+AB97+AB98</f>
        <v>102</v>
      </c>
      <c r="AC92" s="48">
        <f>AC93+AC94+AC95+AC96+AC97+AC98</f>
        <v>101</v>
      </c>
      <c r="AD92" s="48">
        <f>AD93+AD94+AD95+AD96+AD97+AD98</f>
        <v>101</v>
      </c>
      <c r="AE92" s="227">
        <f t="shared" si="13"/>
        <v>405</v>
      </c>
      <c r="AF92" s="111">
        <f t="shared" si="10"/>
        <v>0</v>
      </c>
      <c r="AG92" s="111">
        <f t="shared" si="11"/>
        <v>0</v>
      </c>
    </row>
    <row r="93" spans="1:33" ht="24.75" customHeight="1">
      <c r="A93" s="373"/>
      <c r="B93" s="375"/>
      <c r="C93" s="34" t="s">
        <v>27</v>
      </c>
      <c r="D93" s="388" t="s">
        <v>104</v>
      </c>
      <c r="E93" s="380"/>
      <c r="F93" s="47">
        <v>80</v>
      </c>
      <c r="G93" s="48"/>
      <c r="H93" s="48"/>
      <c r="I93" s="48"/>
      <c r="J93" s="53"/>
      <c r="K93" s="53"/>
      <c r="L93" s="302">
        <f t="shared" si="7"/>
        <v>0</v>
      </c>
      <c r="M93" s="53"/>
      <c r="N93" s="302"/>
      <c r="O93" s="280"/>
      <c r="P93" s="280"/>
      <c r="Q93" s="48"/>
      <c r="R93" s="48"/>
      <c r="S93" s="48"/>
      <c r="T93" s="48"/>
      <c r="U93" s="53">
        <f t="shared" si="8"/>
        <v>0</v>
      </c>
      <c r="V93" s="53">
        <f t="shared" si="9"/>
        <v>0</v>
      </c>
      <c r="W93" s="280"/>
      <c r="X93" s="281"/>
      <c r="Y93" s="282"/>
      <c r="Z93" s="228">
        <v>80</v>
      </c>
      <c r="AA93" s="226"/>
      <c r="AB93" s="226"/>
      <c r="AC93" s="227"/>
      <c r="AD93" s="227"/>
      <c r="AE93" s="227">
        <f t="shared" si="13"/>
        <v>0</v>
      </c>
      <c r="AF93" s="111">
        <f t="shared" si="10"/>
        <v>0</v>
      </c>
      <c r="AG93" s="111">
        <f t="shared" si="11"/>
        <v>0</v>
      </c>
    </row>
    <row r="94" spans="1:33" ht="27" customHeight="1">
      <c r="A94" s="373"/>
      <c r="B94" s="375"/>
      <c r="C94" s="34" t="s">
        <v>28</v>
      </c>
      <c r="D94" s="371" t="s">
        <v>105</v>
      </c>
      <c r="E94" s="380"/>
      <c r="F94" s="47">
        <v>81</v>
      </c>
      <c r="G94" s="48">
        <v>200.337</v>
      </c>
      <c r="H94" s="48">
        <v>205</v>
      </c>
      <c r="I94" s="48">
        <f>H94</f>
        <v>205</v>
      </c>
      <c r="J94" s="53">
        <v>202.461</v>
      </c>
      <c r="K94" s="53">
        <v>205</v>
      </c>
      <c r="L94" s="302">
        <f t="shared" si="7"/>
        <v>205</v>
      </c>
      <c r="M94" s="53">
        <v>102.5</v>
      </c>
      <c r="N94" s="302">
        <v>205</v>
      </c>
      <c r="O94" s="280">
        <f>N94/J94</f>
        <v>1.0125406868483313</v>
      </c>
      <c r="P94" s="280">
        <f t="shared" si="12"/>
        <v>1</v>
      </c>
      <c r="Q94" s="48">
        <f>AA94</f>
        <v>51</v>
      </c>
      <c r="R94" s="48">
        <f>AA94+AB94</f>
        <v>103</v>
      </c>
      <c r="S94" s="48">
        <f>AA94+AB94+AC94</f>
        <v>154</v>
      </c>
      <c r="T94" s="48">
        <f>AA94+AB94+AC94+AD94</f>
        <v>205</v>
      </c>
      <c r="U94" s="53">
        <f t="shared" si="8"/>
        <v>205</v>
      </c>
      <c r="V94" s="53">
        <f t="shared" si="9"/>
        <v>0</v>
      </c>
      <c r="W94" s="280">
        <f>U94/J94</f>
        <v>1.0125406868483313</v>
      </c>
      <c r="X94" s="281">
        <f>J94/G94</f>
        <v>1.010602135401848</v>
      </c>
      <c r="Y94" s="282"/>
      <c r="Z94" s="228">
        <v>81</v>
      </c>
      <c r="AA94" s="226">
        <v>51</v>
      </c>
      <c r="AB94" s="226">
        <v>52</v>
      </c>
      <c r="AC94" s="227">
        <v>51</v>
      </c>
      <c r="AD94" s="227">
        <v>51</v>
      </c>
      <c r="AE94" s="227">
        <f t="shared" si="13"/>
        <v>205</v>
      </c>
      <c r="AF94" s="111">
        <f t="shared" si="10"/>
        <v>0</v>
      </c>
      <c r="AG94" s="111">
        <f t="shared" si="11"/>
        <v>0</v>
      </c>
    </row>
    <row r="95" spans="1:33" ht="15" customHeight="1">
      <c r="A95" s="373"/>
      <c r="B95" s="375"/>
      <c r="C95" s="34" t="s">
        <v>30</v>
      </c>
      <c r="D95" s="371" t="s">
        <v>106</v>
      </c>
      <c r="E95" s="380"/>
      <c r="F95" s="47">
        <v>82</v>
      </c>
      <c r="G95" s="48"/>
      <c r="H95" s="48"/>
      <c r="I95" s="48"/>
      <c r="J95" s="53"/>
      <c r="K95" s="53"/>
      <c r="L95" s="302">
        <f t="shared" si="7"/>
        <v>0</v>
      </c>
      <c r="M95" s="53"/>
      <c r="N95" s="302"/>
      <c r="O95" s="280"/>
      <c r="P95" s="280"/>
      <c r="Q95" s="48"/>
      <c r="R95" s="48"/>
      <c r="S95" s="48"/>
      <c r="T95" s="48"/>
      <c r="U95" s="53">
        <f t="shared" si="8"/>
        <v>0</v>
      </c>
      <c r="V95" s="53">
        <f t="shared" si="9"/>
        <v>0</v>
      </c>
      <c r="W95" s="280"/>
      <c r="X95" s="281"/>
      <c r="Y95" s="282"/>
      <c r="Z95" s="228">
        <v>82</v>
      </c>
      <c r="AA95" s="226"/>
      <c r="AB95" s="226"/>
      <c r="AC95" s="227"/>
      <c r="AD95" s="227"/>
      <c r="AE95" s="227">
        <f t="shared" si="13"/>
        <v>0</v>
      </c>
      <c r="AF95" s="111">
        <f t="shared" si="10"/>
        <v>0</v>
      </c>
      <c r="AG95" s="111">
        <f t="shared" si="11"/>
        <v>0</v>
      </c>
    </row>
    <row r="96" spans="1:33" ht="15" customHeight="1">
      <c r="A96" s="373"/>
      <c r="B96" s="375"/>
      <c r="C96" s="34" t="s">
        <v>32</v>
      </c>
      <c r="D96" s="371" t="s">
        <v>255</v>
      </c>
      <c r="E96" s="380"/>
      <c r="F96" s="47">
        <v>83</v>
      </c>
      <c r="G96" s="48"/>
      <c r="H96" s="48"/>
      <c r="I96" s="48"/>
      <c r="J96" s="53"/>
      <c r="K96" s="53"/>
      <c r="L96" s="302">
        <f t="shared" si="7"/>
        <v>0</v>
      </c>
      <c r="M96" s="53"/>
      <c r="N96" s="302"/>
      <c r="O96" s="280"/>
      <c r="P96" s="280"/>
      <c r="Q96" s="48"/>
      <c r="R96" s="48"/>
      <c r="S96" s="48"/>
      <c r="T96" s="48"/>
      <c r="U96" s="53">
        <f t="shared" si="8"/>
        <v>0</v>
      </c>
      <c r="V96" s="53">
        <f t="shared" si="9"/>
        <v>0</v>
      </c>
      <c r="W96" s="280"/>
      <c r="X96" s="281"/>
      <c r="Y96" s="282"/>
      <c r="Z96" s="228">
        <v>83</v>
      </c>
      <c r="AA96" s="226"/>
      <c r="AB96" s="226"/>
      <c r="AC96" s="227"/>
      <c r="AD96" s="227"/>
      <c r="AE96" s="227">
        <f t="shared" si="13"/>
        <v>0</v>
      </c>
      <c r="AF96" s="111">
        <f t="shared" si="10"/>
        <v>0</v>
      </c>
      <c r="AG96" s="111">
        <f t="shared" si="11"/>
        <v>0</v>
      </c>
    </row>
    <row r="97" spans="1:33" ht="15" customHeight="1">
      <c r="A97" s="373"/>
      <c r="B97" s="375"/>
      <c r="C97" s="34" t="s">
        <v>33</v>
      </c>
      <c r="D97" s="371" t="s">
        <v>107</v>
      </c>
      <c r="E97" s="380"/>
      <c r="F97" s="47">
        <v>84</v>
      </c>
      <c r="G97" s="48"/>
      <c r="H97" s="48"/>
      <c r="I97" s="48"/>
      <c r="J97" s="53"/>
      <c r="K97" s="53"/>
      <c r="L97" s="302">
        <f t="shared" si="7"/>
        <v>0</v>
      </c>
      <c r="M97" s="53"/>
      <c r="N97" s="302"/>
      <c r="O97" s="280"/>
      <c r="P97" s="280"/>
      <c r="Q97" s="48"/>
      <c r="R97" s="48"/>
      <c r="S97" s="48"/>
      <c r="T97" s="48"/>
      <c r="U97" s="53">
        <f t="shared" si="8"/>
        <v>0</v>
      </c>
      <c r="V97" s="53">
        <f t="shared" si="9"/>
        <v>0</v>
      </c>
      <c r="W97" s="280"/>
      <c r="X97" s="281"/>
      <c r="Y97" s="282"/>
      <c r="Z97" s="228">
        <v>84</v>
      </c>
      <c r="AA97" s="226"/>
      <c r="AB97" s="226"/>
      <c r="AC97" s="227"/>
      <c r="AD97" s="227"/>
      <c r="AE97" s="227">
        <f t="shared" si="13"/>
        <v>0</v>
      </c>
      <c r="AF97" s="111">
        <f t="shared" si="10"/>
        <v>0</v>
      </c>
      <c r="AG97" s="111">
        <f t="shared" si="11"/>
        <v>0</v>
      </c>
    </row>
    <row r="98" spans="1:33" ht="15" customHeight="1">
      <c r="A98" s="373"/>
      <c r="B98" s="375"/>
      <c r="C98" s="34" t="s">
        <v>39</v>
      </c>
      <c r="D98" s="371" t="s">
        <v>354</v>
      </c>
      <c r="E98" s="386"/>
      <c r="F98" s="47">
        <v>85</v>
      </c>
      <c r="G98" s="48">
        <v>192.646</v>
      </c>
      <c r="H98" s="48">
        <v>200</v>
      </c>
      <c r="I98" s="48">
        <f>H98</f>
        <v>200</v>
      </c>
      <c r="J98" s="53">
        <v>181.278</v>
      </c>
      <c r="K98" s="53">
        <v>200</v>
      </c>
      <c r="L98" s="302">
        <f t="shared" si="7"/>
        <v>200</v>
      </c>
      <c r="M98" s="53">
        <v>15.985</v>
      </c>
      <c r="N98" s="302">
        <v>200</v>
      </c>
      <c r="O98" s="280">
        <f aca="true" t="shared" si="14" ref="O98:O103">N98/J98</f>
        <v>1.103277838458059</v>
      </c>
      <c r="P98" s="280">
        <f t="shared" si="12"/>
        <v>1</v>
      </c>
      <c r="Q98" s="48">
        <f>AA98</f>
        <v>50</v>
      </c>
      <c r="R98" s="48">
        <f>AA98+AB98</f>
        <v>100</v>
      </c>
      <c r="S98" s="48">
        <f>AA98+AB98+AC98</f>
        <v>150</v>
      </c>
      <c r="T98" s="48">
        <f>AA98+AB98+AC98+AD98</f>
        <v>200</v>
      </c>
      <c r="U98" s="53">
        <f t="shared" si="8"/>
        <v>200</v>
      </c>
      <c r="V98" s="53">
        <f t="shared" si="9"/>
        <v>0</v>
      </c>
      <c r="W98" s="280">
        <f aca="true" t="shared" si="15" ref="W98:W103">U98/J98</f>
        <v>1.103277838458059</v>
      </c>
      <c r="X98" s="281">
        <f aca="true" t="shared" si="16" ref="X98:X103">J98/G98</f>
        <v>0.9409902100225284</v>
      </c>
      <c r="Y98" s="282"/>
      <c r="Z98" s="228">
        <v>85</v>
      </c>
      <c r="AA98" s="226">
        <v>50</v>
      </c>
      <c r="AB98" s="226">
        <v>50</v>
      </c>
      <c r="AC98" s="227">
        <v>50</v>
      </c>
      <c r="AD98" s="227">
        <v>50</v>
      </c>
      <c r="AE98" s="227">
        <f t="shared" si="13"/>
        <v>200</v>
      </c>
      <c r="AF98" s="111">
        <f t="shared" si="10"/>
        <v>0</v>
      </c>
      <c r="AG98" s="111">
        <f t="shared" si="11"/>
        <v>0</v>
      </c>
    </row>
    <row r="99" spans="1:33" s="46" customFormat="1" ht="40.5" customHeight="1">
      <c r="A99" s="373"/>
      <c r="B99" s="375"/>
      <c r="C99" s="369" t="s">
        <v>339</v>
      </c>
      <c r="D99" s="372"/>
      <c r="E99" s="370"/>
      <c r="F99" s="45">
        <v>86</v>
      </c>
      <c r="G99" s="53">
        <v>1305.809</v>
      </c>
      <c r="H99" s="53">
        <f>H100+H113+H117+H126</f>
        <v>1587</v>
      </c>
      <c r="I99" s="53">
        <f>I100+I113+I117+I126</f>
        <v>1587</v>
      </c>
      <c r="J99" s="53">
        <v>1509.282</v>
      </c>
      <c r="K99" s="53">
        <v>1965.554132</v>
      </c>
      <c r="L99" s="302">
        <f t="shared" si="7"/>
        <v>1965.554132</v>
      </c>
      <c r="M99" s="53">
        <v>918.4849999999999</v>
      </c>
      <c r="N99" s="302">
        <f>N100+N113+N117+N126</f>
        <v>1965.631432</v>
      </c>
      <c r="O99" s="280">
        <f t="shared" si="14"/>
        <v>1.3023619389882077</v>
      </c>
      <c r="P99" s="280">
        <f t="shared" si="12"/>
        <v>1.0000393273320443</v>
      </c>
      <c r="Q99" s="53">
        <f>Q100+Q113+Q117+Q126</f>
        <v>431.88695359999997</v>
      </c>
      <c r="R99" s="53">
        <f>R100+R113+R117+R126</f>
        <v>1163.016956</v>
      </c>
      <c r="S99" s="53">
        <f>S100+S113+S117+S126</f>
        <v>1570.635544</v>
      </c>
      <c r="T99" s="53">
        <f>T100+T113+T117+T126</f>
        <v>1965.9541319999998</v>
      </c>
      <c r="U99" s="53">
        <f t="shared" si="8"/>
        <v>1965.9541319999998</v>
      </c>
      <c r="V99" s="53">
        <f t="shared" si="9"/>
        <v>0.07729999999992287</v>
      </c>
      <c r="W99" s="280">
        <f t="shared" si="15"/>
        <v>1.302575749263557</v>
      </c>
      <c r="X99" s="281">
        <f t="shared" si="16"/>
        <v>1.1558214103287694</v>
      </c>
      <c r="Y99" s="282"/>
      <c r="Z99" s="229">
        <v>86</v>
      </c>
      <c r="AA99" s="53">
        <f>AA100+AA113+AA117+AA126</f>
        <v>431.88695359999997</v>
      </c>
      <c r="AB99" s="53">
        <f>AB100+AB113+AB117+AB126</f>
        <v>731.1300024000001</v>
      </c>
      <c r="AC99" s="53">
        <f>AC100+AC113+AC117+AC126</f>
        <v>407.618588</v>
      </c>
      <c r="AD99" s="53">
        <f>AD100+AD113+AD117+AD126</f>
        <v>395.318588</v>
      </c>
      <c r="AE99" s="227">
        <f t="shared" si="13"/>
        <v>1965.9541319999998</v>
      </c>
      <c r="AF99" s="111">
        <f t="shared" si="10"/>
        <v>-0.07729999999992287</v>
      </c>
      <c r="AG99" s="111">
        <f t="shared" si="11"/>
        <v>-0.3226999999999407</v>
      </c>
    </row>
    <row r="100" spans="1:33" ht="26.25" customHeight="1">
      <c r="A100" s="373"/>
      <c r="B100" s="375"/>
      <c r="C100" s="34" t="s">
        <v>256</v>
      </c>
      <c r="D100" s="369" t="s">
        <v>282</v>
      </c>
      <c r="E100" s="370"/>
      <c r="F100" s="47">
        <v>87</v>
      </c>
      <c r="G100" s="48">
        <v>927.356</v>
      </c>
      <c r="H100" s="48">
        <f>H101+H105</f>
        <v>1124</v>
      </c>
      <c r="I100" s="48">
        <f>I101+I105</f>
        <v>1124</v>
      </c>
      <c r="J100" s="53">
        <v>1077.905</v>
      </c>
      <c r="K100" s="53">
        <v>1308.3</v>
      </c>
      <c r="L100" s="302">
        <f t="shared" si="7"/>
        <v>1308.3</v>
      </c>
      <c r="M100" s="53">
        <v>623.7169999999999</v>
      </c>
      <c r="N100" s="302">
        <f>N101+N105</f>
        <v>1308.3</v>
      </c>
      <c r="O100" s="280">
        <f t="shared" si="14"/>
        <v>1.2137433261743846</v>
      </c>
      <c r="P100" s="280">
        <f t="shared" si="12"/>
        <v>1</v>
      </c>
      <c r="Q100" s="53">
        <f>Q101+Q105</f>
        <v>314.65999999999997</v>
      </c>
      <c r="R100" s="53">
        <f>R101+R105</f>
        <v>726.6</v>
      </c>
      <c r="S100" s="53">
        <f>S101+S105</f>
        <v>1023.8</v>
      </c>
      <c r="T100" s="53">
        <f>T101+T105</f>
        <v>1308.6999999999998</v>
      </c>
      <c r="U100" s="53">
        <f t="shared" si="8"/>
        <v>1308.6999999999998</v>
      </c>
      <c r="V100" s="53">
        <f t="shared" si="9"/>
        <v>0</v>
      </c>
      <c r="W100" s="280">
        <f t="shared" si="15"/>
        <v>1.2141144163910547</v>
      </c>
      <c r="X100" s="281">
        <f t="shared" si="16"/>
        <v>1.1623421857409668</v>
      </c>
      <c r="Y100" s="282"/>
      <c r="Z100" s="228">
        <v>87</v>
      </c>
      <c r="AA100" s="53">
        <f>AA101+AA105</f>
        <v>314.65999999999997</v>
      </c>
      <c r="AB100" s="53">
        <f>AB101+AB105</f>
        <v>411.94</v>
      </c>
      <c r="AC100" s="53">
        <f>AC101+AC105</f>
        <v>297.2</v>
      </c>
      <c r="AD100" s="53">
        <f>AD101+AD105</f>
        <v>284.9</v>
      </c>
      <c r="AE100" s="227">
        <f t="shared" si="13"/>
        <v>1308.6999999999998</v>
      </c>
      <c r="AF100" s="111">
        <f t="shared" si="10"/>
        <v>0</v>
      </c>
      <c r="AG100" s="111">
        <f t="shared" si="11"/>
        <v>-0.3999999999998636</v>
      </c>
    </row>
    <row r="101" spans="1:33" ht="15" customHeight="1">
      <c r="A101" s="373"/>
      <c r="B101" s="375"/>
      <c r="C101" s="34" t="s">
        <v>156</v>
      </c>
      <c r="D101" s="371" t="s">
        <v>283</v>
      </c>
      <c r="E101" s="371"/>
      <c r="F101" s="47">
        <v>88</v>
      </c>
      <c r="G101" s="48">
        <v>869.149</v>
      </c>
      <c r="H101" s="48">
        <f>H102+H103+H104</f>
        <v>1030</v>
      </c>
      <c r="I101" s="48">
        <f>I102+I103+I104</f>
        <v>1030</v>
      </c>
      <c r="J101" s="53">
        <v>987.049</v>
      </c>
      <c r="K101" s="53">
        <v>1138.2</v>
      </c>
      <c r="L101" s="302">
        <f t="shared" si="7"/>
        <v>1138.2</v>
      </c>
      <c r="M101" s="53">
        <v>574.8109999999999</v>
      </c>
      <c r="N101" s="302">
        <f>N102+N103+N104</f>
        <v>1138.2</v>
      </c>
      <c r="O101" s="280">
        <f t="shared" si="14"/>
        <v>1.1531342415624757</v>
      </c>
      <c r="P101" s="280">
        <f t="shared" si="12"/>
        <v>1</v>
      </c>
      <c r="Q101" s="53">
        <f>Q102+Q103+Q104</f>
        <v>297.65999999999997</v>
      </c>
      <c r="R101" s="53">
        <f>R102+R103+R104</f>
        <v>603.6</v>
      </c>
      <c r="S101" s="53">
        <f>S102+S103+S104</f>
        <v>870.6</v>
      </c>
      <c r="T101" s="53">
        <f>T102+T103+T104</f>
        <v>1138.6</v>
      </c>
      <c r="U101" s="53">
        <f t="shared" si="8"/>
        <v>1138.6</v>
      </c>
      <c r="V101" s="53">
        <f t="shared" si="9"/>
        <v>0</v>
      </c>
      <c r="W101" s="280">
        <f t="shared" si="15"/>
        <v>1.153539489934137</v>
      </c>
      <c r="X101" s="281">
        <f t="shared" si="16"/>
        <v>1.1356499288384385</v>
      </c>
      <c r="Y101" s="282"/>
      <c r="Z101" s="228">
        <v>88</v>
      </c>
      <c r="AA101" s="53">
        <f>AA102+AA103+AA104</f>
        <v>297.65999999999997</v>
      </c>
      <c r="AB101" s="53">
        <f>AB102+AB103+AB104</f>
        <v>305.94</v>
      </c>
      <c r="AC101" s="53">
        <f>AC102+AC103+AC104</f>
        <v>267</v>
      </c>
      <c r="AD101" s="53">
        <f>AD102+AD103+AD104</f>
        <v>268</v>
      </c>
      <c r="AE101" s="227">
        <f t="shared" si="13"/>
        <v>1138.6</v>
      </c>
      <c r="AF101" s="111">
        <f t="shared" si="10"/>
        <v>0</v>
      </c>
      <c r="AG101" s="111">
        <f t="shared" si="11"/>
        <v>-0.3999999999998636</v>
      </c>
    </row>
    <row r="102" spans="1:33" ht="15" customHeight="1">
      <c r="A102" s="373"/>
      <c r="B102" s="375"/>
      <c r="C102" s="373"/>
      <c r="D102" s="371" t="s">
        <v>172</v>
      </c>
      <c r="E102" s="371"/>
      <c r="F102" s="47">
        <v>89</v>
      </c>
      <c r="G102" s="48">
        <v>703.028</v>
      </c>
      <c r="H102" s="48">
        <v>837</v>
      </c>
      <c r="I102" s="48">
        <f>H102</f>
        <v>837</v>
      </c>
      <c r="J102" s="53">
        <v>807.884</v>
      </c>
      <c r="K102" s="53">
        <v>915.5</v>
      </c>
      <c r="L102" s="302">
        <f t="shared" si="7"/>
        <v>915.5</v>
      </c>
      <c r="M102" s="53">
        <v>472.155</v>
      </c>
      <c r="N102" s="302">
        <f>L102</f>
        <v>915.5</v>
      </c>
      <c r="O102" s="280">
        <f t="shared" si="14"/>
        <v>1.133207242623941</v>
      </c>
      <c r="P102" s="280">
        <f t="shared" si="12"/>
        <v>1</v>
      </c>
      <c r="Q102" s="48">
        <f>AA102</f>
        <v>240.5</v>
      </c>
      <c r="R102" s="48">
        <f>AA102+AB102</f>
        <v>486.5</v>
      </c>
      <c r="S102" s="48">
        <f>AA102+AB102+AC102</f>
        <v>700.5</v>
      </c>
      <c r="T102" s="48">
        <f>AA102+AB102+AC102+AD102</f>
        <v>915.5</v>
      </c>
      <c r="U102" s="53">
        <f t="shared" si="8"/>
        <v>915.5</v>
      </c>
      <c r="V102" s="53">
        <f t="shared" si="9"/>
        <v>0</v>
      </c>
      <c r="W102" s="280">
        <f t="shared" si="15"/>
        <v>1.133207242623941</v>
      </c>
      <c r="X102" s="281">
        <f t="shared" si="16"/>
        <v>1.1491491092815649</v>
      </c>
      <c r="Y102" s="282"/>
      <c r="Z102" s="228">
        <v>89</v>
      </c>
      <c r="AA102" s="226">
        <v>240.5</v>
      </c>
      <c r="AB102" s="226">
        <v>246</v>
      </c>
      <c r="AC102" s="227">
        <v>214</v>
      </c>
      <c r="AD102" s="227">
        <v>215</v>
      </c>
      <c r="AE102" s="227">
        <f t="shared" si="13"/>
        <v>915.5</v>
      </c>
      <c r="AF102" s="111">
        <f t="shared" si="10"/>
        <v>0</v>
      </c>
      <c r="AG102" s="111">
        <f t="shared" si="11"/>
        <v>0</v>
      </c>
    </row>
    <row r="103" spans="1:33" ht="42" customHeight="1">
      <c r="A103" s="373"/>
      <c r="B103" s="375"/>
      <c r="C103" s="373"/>
      <c r="D103" s="367" t="s">
        <v>188</v>
      </c>
      <c r="E103" s="368"/>
      <c r="F103" s="47">
        <v>90</v>
      </c>
      <c r="G103" s="48">
        <v>166.121</v>
      </c>
      <c r="H103" s="48">
        <v>193</v>
      </c>
      <c r="I103" s="48">
        <f>H103</f>
        <v>193</v>
      </c>
      <c r="J103" s="53">
        <v>179.165</v>
      </c>
      <c r="K103" s="53">
        <v>222.7</v>
      </c>
      <c r="L103" s="302">
        <f t="shared" si="7"/>
        <v>222.7</v>
      </c>
      <c r="M103" s="53">
        <v>102.656</v>
      </c>
      <c r="N103" s="302">
        <f>L103</f>
        <v>222.7</v>
      </c>
      <c r="O103" s="280">
        <f t="shared" si="14"/>
        <v>1.2429883068679708</v>
      </c>
      <c r="P103" s="280">
        <f t="shared" si="12"/>
        <v>1</v>
      </c>
      <c r="Q103" s="48">
        <f aca="true" t="shared" si="17" ref="Q103:Q132">AA103</f>
        <v>57.16</v>
      </c>
      <c r="R103" s="48">
        <f aca="true" t="shared" si="18" ref="R103:R132">AA103+AB103</f>
        <v>117.1</v>
      </c>
      <c r="S103" s="48">
        <f aca="true" t="shared" si="19" ref="S103:S132">AA103+AB103+AC103</f>
        <v>170.1</v>
      </c>
      <c r="T103" s="48">
        <f aca="true" t="shared" si="20" ref="T103:T132">AA103+AB103+AC103+AD103</f>
        <v>223.1</v>
      </c>
      <c r="U103" s="53">
        <f t="shared" si="8"/>
        <v>223.1</v>
      </c>
      <c r="V103" s="53">
        <f t="shared" si="9"/>
        <v>0</v>
      </c>
      <c r="W103" s="280">
        <f t="shared" si="15"/>
        <v>1.2452208857756817</v>
      </c>
      <c r="X103" s="281">
        <f t="shared" si="16"/>
        <v>1.0785210780094028</v>
      </c>
      <c r="Y103" s="282"/>
      <c r="Z103" s="228">
        <v>90</v>
      </c>
      <c r="AA103" s="226">
        <v>57.16</v>
      </c>
      <c r="AB103" s="226">
        <v>59.94</v>
      </c>
      <c r="AC103" s="227">
        <v>53</v>
      </c>
      <c r="AD103" s="227">
        <v>53</v>
      </c>
      <c r="AE103" s="227">
        <f t="shared" si="13"/>
        <v>223.1</v>
      </c>
      <c r="AF103" s="111">
        <f t="shared" si="10"/>
        <v>0</v>
      </c>
      <c r="AG103" s="111">
        <f t="shared" si="11"/>
        <v>-0.4000000000000057</v>
      </c>
    </row>
    <row r="104" spans="1:33" ht="12.75" customHeight="1">
      <c r="A104" s="373"/>
      <c r="B104" s="375"/>
      <c r="C104" s="373"/>
      <c r="D104" s="371" t="s">
        <v>173</v>
      </c>
      <c r="E104" s="371"/>
      <c r="F104" s="47">
        <v>91</v>
      </c>
      <c r="G104" s="48"/>
      <c r="H104" s="48"/>
      <c r="I104" s="48"/>
      <c r="J104" s="53"/>
      <c r="K104" s="53">
        <v>0</v>
      </c>
      <c r="L104" s="302">
        <f t="shared" si="7"/>
        <v>0</v>
      </c>
      <c r="M104" s="53"/>
      <c r="N104" s="302">
        <f>L104</f>
        <v>0</v>
      </c>
      <c r="O104" s="280"/>
      <c r="P104" s="280"/>
      <c r="Q104" s="48">
        <f t="shared" si="17"/>
        <v>0</v>
      </c>
      <c r="R104" s="48">
        <f t="shared" si="18"/>
        <v>0</v>
      </c>
      <c r="S104" s="48">
        <f t="shared" si="19"/>
        <v>0</v>
      </c>
      <c r="T104" s="48">
        <f t="shared" si="20"/>
        <v>0</v>
      </c>
      <c r="U104" s="53">
        <f t="shared" si="8"/>
        <v>0</v>
      </c>
      <c r="V104" s="53">
        <f t="shared" si="9"/>
        <v>0</v>
      </c>
      <c r="W104" s="280"/>
      <c r="X104" s="281"/>
      <c r="Y104" s="282"/>
      <c r="Z104" s="228">
        <v>91</v>
      </c>
      <c r="AA104" s="226">
        <v>0</v>
      </c>
      <c r="AB104" s="226">
        <v>0</v>
      </c>
      <c r="AC104" s="227">
        <v>0</v>
      </c>
      <c r="AD104" s="227">
        <v>0</v>
      </c>
      <c r="AE104" s="227">
        <f t="shared" si="13"/>
        <v>0</v>
      </c>
      <c r="AF104" s="111">
        <f t="shared" si="10"/>
        <v>0</v>
      </c>
      <c r="AG104" s="111">
        <f t="shared" si="11"/>
        <v>0</v>
      </c>
    </row>
    <row r="105" spans="1:33" ht="30.75" customHeight="1">
      <c r="A105" s="373"/>
      <c r="B105" s="375"/>
      <c r="C105" s="34" t="s">
        <v>157</v>
      </c>
      <c r="D105" s="371" t="s">
        <v>280</v>
      </c>
      <c r="E105" s="371"/>
      <c r="F105" s="47">
        <v>92</v>
      </c>
      <c r="G105" s="48">
        <v>58.207</v>
      </c>
      <c r="H105" s="48">
        <f>H106+H109+H110+H111+H112</f>
        <v>94</v>
      </c>
      <c r="I105" s="48">
        <f>I106+I109+I110+I111+I112</f>
        <v>94</v>
      </c>
      <c r="J105" s="53">
        <v>90.856</v>
      </c>
      <c r="K105" s="53">
        <v>170.1</v>
      </c>
      <c r="L105" s="302">
        <f t="shared" si="7"/>
        <v>170.1</v>
      </c>
      <c r="M105" s="53">
        <v>48.906</v>
      </c>
      <c r="N105" s="302">
        <f>L105</f>
        <v>170.1</v>
      </c>
      <c r="O105" s="280">
        <f>N105/J105</f>
        <v>1.872193360922779</v>
      </c>
      <c r="P105" s="280">
        <f t="shared" si="12"/>
        <v>1</v>
      </c>
      <c r="Q105" s="48">
        <f t="shared" si="17"/>
        <v>17</v>
      </c>
      <c r="R105" s="48">
        <f t="shared" si="18"/>
        <v>123</v>
      </c>
      <c r="S105" s="48">
        <f t="shared" si="19"/>
        <v>153.2</v>
      </c>
      <c r="T105" s="48">
        <f t="shared" si="20"/>
        <v>170.1</v>
      </c>
      <c r="U105" s="53">
        <f t="shared" si="8"/>
        <v>170.1</v>
      </c>
      <c r="V105" s="53">
        <f t="shared" si="9"/>
        <v>0</v>
      </c>
      <c r="W105" s="280">
        <f>U105/J105</f>
        <v>1.872193360922779</v>
      </c>
      <c r="X105" s="281">
        <f>J105/G105</f>
        <v>1.5609119178105726</v>
      </c>
      <c r="Y105" s="282"/>
      <c r="Z105" s="228">
        <v>92</v>
      </c>
      <c r="AA105" s="226">
        <f>AA109+AA110+AA111</f>
        <v>17</v>
      </c>
      <c r="AB105" s="226">
        <f>AB109+AB110+AB111</f>
        <v>106</v>
      </c>
      <c r="AC105" s="226">
        <f>AC109+AC110+AC111</f>
        <v>30.2</v>
      </c>
      <c r="AD105" s="226">
        <f>AD109+AD110+AD111</f>
        <v>16.9</v>
      </c>
      <c r="AE105" s="227">
        <f t="shared" si="13"/>
        <v>170.1</v>
      </c>
      <c r="AF105" s="111">
        <f t="shared" si="10"/>
        <v>0</v>
      </c>
      <c r="AG105" s="111">
        <f t="shared" si="11"/>
        <v>0</v>
      </c>
    </row>
    <row r="106" spans="1:33" ht="51.75" customHeight="1">
      <c r="A106" s="373"/>
      <c r="B106" s="375"/>
      <c r="C106" s="34"/>
      <c r="D106" s="371" t="s">
        <v>92</v>
      </c>
      <c r="E106" s="371"/>
      <c r="F106" s="47">
        <v>93</v>
      </c>
      <c r="G106" s="48"/>
      <c r="H106" s="48"/>
      <c r="I106" s="48"/>
      <c r="J106" s="53"/>
      <c r="K106" s="53">
        <v>0</v>
      </c>
      <c r="L106" s="302">
        <f t="shared" si="7"/>
        <v>0</v>
      </c>
      <c r="M106" s="53"/>
      <c r="N106" s="302"/>
      <c r="O106" s="280"/>
      <c r="P106" s="280"/>
      <c r="Q106" s="48">
        <f t="shared" si="17"/>
        <v>0</v>
      </c>
      <c r="R106" s="48">
        <f t="shared" si="18"/>
        <v>0</v>
      </c>
      <c r="S106" s="48">
        <f t="shared" si="19"/>
        <v>0</v>
      </c>
      <c r="T106" s="48">
        <f t="shared" si="20"/>
        <v>0</v>
      </c>
      <c r="U106" s="53">
        <f t="shared" si="8"/>
        <v>0</v>
      </c>
      <c r="V106" s="53">
        <f t="shared" si="9"/>
        <v>0</v>
      </c>
      <c r="W106" s="280"/>
      <c r="X106" s="281"/>
      <c r="Y106" s="282"/>
      <c r="Z106" s="228">
        <v>93</v>
      </c>
      <c r="AA106" s="226">
        <v>0</v>
      </c>
      <c r="AB106" s="226">
        <v>0</v>
      </c>
      <c r="AC106" s="227">
        <v>0</v>
      </c>
      <c r="AD106" s="227">
        <v>0</v>
      </c>
      <c r="AE106" s="227">
        <f t="shared" si="13"/>
        <v>0</v>
      </c>
      <c r="AF106" s="111">
        <f t="shared" si="10"/>
        <v>0</v>
      </c>
      <c r="AG106" s="111">
        <f t="shared" si="11"/>
        <v>0</v>
      </c>
    </row>
    <row r="107" spans="1:33" ht="26.25" customHeight="1">
      <c r="A107" s="373"/>
      <c r="B107" s="375"/>
      <c r="C107" s="34"/>
      <c r="D107" s="149"/>
      <c r="E107" s="149" t="s">
        <v>243</v>
      </c>
      <c r="F107" s="47">
        <v>94</v>
      </c>
      <c r="G107" s="48"/>
      <c r="H107" s="48"/>
      <c r="I107" s="48"/>
      <c r="J107" s="53"/>
      <c r="K107" s="53">
        <v>0</v>
      </c>
      <c r="L107" s="302">
        <f t="shared" si="7"/>
        <v>0</v>
      </c>
      <c r="M107" s="53"/>
      <c r="N107" s="302"/>
      <c r="O107" s="280"/>
      <c r="P107" s="280"/>
      <c r="Q107" s="48">
        <f t="shared" si="17"/>
        <v>0</v>
      </c>
      <c r="R107" s="48">
        <f t="shared" si="18"/>
        <v>0</v>
      </c>
      <c r="S107" s="48">
        <f t="shared" si="19"/>
        <v>0</v>
      </c>
      <c r="T107" s="48">
        <f t="shared" si="20"/>
        <v>0</v>
      </c>
      <c r="U107" s="53">
        <f t="shared" si="8"/>
        <v>0</v>
      </c>
      <c r="V107" s="53">
        <f t="shared" si="9"/>
        <v>0</v>
      </c>
      <c r="W107" s="280"/>
      <c r="X107" s="281"/>
      <c r="Y107" s="282"/>
      <c r="Z107" s="228">
        <v>94</v>
      </c>
      <c r="AA107" s="226">
        <v>0</v>
      </c>
      <c r="AB107" s="226">
        <v>0</v>
      </c>
      <c r="AC107" s="227">
        <v>0</v>
      </c>
      <c r="AD107" s="227">
        <v>0</v>
      </c>
      <c r="AE107" s="227">
        <f t="shared" si="13"/>
        <v>0</v>
      </c>
      <c r="AF107" s="111">
        <f t="shared" si="10"/>
        <v>0</v>
      </c>
      <c r="AG107" s="111">
        <f t="shared" si="11"/>
        <v>0</v>
      </c>
    </row>
    <row r="108" spans="1:33" ht="25.5" customHeight="1">
      <c r="A108" s="373"/>
      <c r="B108" s="375"/>
      <c r="C108" s="34"/>
      <c r="D108" s="149"/>
      <c r="E108" s="149" t="s">
        <v>244</v>
      </c>
      <c r="F108" s="47">
        <v>95</v>
      </c>
      <c r="G108" s="48"/>
      <c r="H108" s="48"/>
      <c r="I108" s="48"/>
      <c r="J108" s="53"/>
      <c r="K108" s="53">
        <v>0</v>
      </c>
      <c r="L108" s="302">
        <f t="shared" si="7"/>
        <v>0</v>
      </c>
      <c r="M108" s="53"/>
      <c r="N108" s="302"/>
      <c r="O108" s="280"/>
      <c r="P108" s="280"/>
      <c r="Q108" s="48">
        <f t="shared" si="17"/>
        <v>0</v>
      </c>
      <c r="R108" s="48">
        <f t="shared" si="18"/>
        <v>0</v>
      </c>
      <c r="S108" s="48">
        <f t="shared" si="19"/>
        <v>0</v>
      </c>
      <c r="T108" s="48">
        <f t="shared" si="20"/>
        <v>0</v>
      </c>
      <c r="U108" s="53">
        <f t="shared" si="8"/>
        <v>0</v>
      </c>
      <c r="V108" s="53">
        <f t="shared" si="9"/>
        <v>0</v>
      </c>
      <c r="W108" s="280"/>
      <c r="X108" s="281"/>
      <c r="Y108" s="282"/>
      <c r="Z108" s="228">
        <v>95</v>
      </c>
      <c r="AA108" s="226">
        <v>0</v>
      </c>
      <c r="AB108" s="226">
        <v>0</v>
      </c>
      <c r="AC108" s="227">
        <v>0</v>
      </c>
      <c r="AD108" s="227">
        <v>0</v>
      </c>
      <c r="AE108" s="227">
        <f t="shared" si="13"/>
        <v>0</v>
      </c>
      <c r="AF108" s="111">
        <f t="shared" si="10"/>
        <v>0</v>
      </c>
      <c r="AG108" s="111">
        <f t="shared" si="11"/>
        <v>0</v>
      </c>
    </row>
    <row r="109" spans="1:33" ht="13.5" customHeight="1">
      <c r="A109" s="373"/>
      <c r="B109" s="375"/>
      <c r="C109" s="34"/>
      <c r="D109" s="371" t="s">
        <v>93</v>
      </c>
      <c r="E109" s="371"/>
      <c r="F109" s="47">
        <v>96</v>
      </c>
      <c r="G109" s="48">
        <v>58.207</v>
      </c>
      <c r="H109" s="48">
        <v>61</v>
      </c>
      <c r="I109" s="48">
        <f>H109</f>
        <v>61</v>
      </c>
      <c r="J109" s="53">
        <v>62.276</v>
      </c>
      <c r="K109" s="53">
        <v>67.6</v>
      </c>
      <c r="L109" s="302">
        <f t="shared" si="7"/>
        <v>67.6</v>
      </c>
      <c r="M109" s="53">
        <v>33.907</v>
      </c>
      <c r="N109" s="302">
        <v>67.6</v>
      </c>
      <c r="O109" s="280">
        <f>N109/J109</f>
        <v>1.0854903975849444</v>
      </c>
      <c r="P109" s="280">
        <f t="shared" si="12"/>
        <v>1</v>
      </c>
      <c r="Q109" s="48">
        <f t="shared" si="17"/>
        <v>17</v>
      </c>
      <c r="R109" s="48">
        <f t="shared" si="18"/>
        <v>34</v>
      </c>
      <c r="S109" s="48">
        <f t="shared" si="19"/>
        <v>50.7</v>
      </c>
      <c r="T109" s="48">
        <f t="shared" si="20"/>
        <v>67.6</v>
      </c>
      <c r="U109" s="53">
        <f t="shared" si="8"/>
        <v>67.6</v>
      </c>
      <c r="V109" s="53">
        <f t="shared" si="9"/>
        <v>0</v>
      </c>
      <c r="W109" s="280">
        <f>U109/J109</f>
        <v>1.0854903975849444</v>
      </c>
      <c r="X109" s="281">
        <f>J109/G109</f>
        <v>1.0699056814472487</v>
      </c>
      <c r="Y109" s="282"/>
      <c r="Z109" s="228">
        <v>96</v>
      </c>
      <c r="AA109" s="226">
        <v>17</v>
      </c>
      <c r="AB109" s="226">
        <v>17</v>
      </c>
      <c r="AC109" s="227">
        <v>16.7</v>
      </c>
      <c r="AD109" s="227">
        <v>16.9</v>
      </c>
      <c r="AE109" s="227">
        <f t="shared" si="13"/>
        <v>67.6</v>
      </c>
      <c r="AF109" s="111">
        <f t="shared" si="10"/>
        <v>0</v>
      </c>
      <c r="AG109" s="111">
        <f t="shared" si="11"/>
        <v>0</v>
      </c>
    </row>
    <row r="110" spans="1:33" ht="12" customHeight="1">
      <c r="A110" s="373"/>
      <c r="B110" s="375"/>
      <c r="C110" s="34"/>
      <c r="D110" s="371" t="s">
        <v>94</v>
      </c>
      <c r="E110" s="371"/>
      <c r="F110" s="47">
        <v>97</v>
      </c>
      <c r="G110" s="48"/>
      <c r="H110" s="48">
        <v>33</v>
      </c>
      <c r="I110" s="48">
        <v>33</v>
      </c>
      <c r="J110" s="53">
        <v>28.58</v>
      </c>
      <c r="K110" s="53">
        <v>28.5</v>
      </c>
      <c r="L110" s="302">
        <f t="shared" si="7"/>
        <v>28.5</v>
      </c>
      <c r="M110" s="53">
        <v>15</v>
      </c>
      <c r="N110" s="302">
        <v>28.5</v>
      </c>
      <c r="O110" s="280">
        <f>N110/J110</f>
        <v>0.9972008397480756</v>
      </c>
      <c r="P110" s="280">
        <f t="shared" si="12"/>
        <v>1</v>
      </c>
      <c r="Q110" s="48">
        <f t="shared" si="17"/>
        <v>0</v>
      </c>
      <c r="R110" s="48">
        <f t="shared" si="18"/>
        <v>15</v>
      </c>
      <c r="S110" s="48">
        <f t="shared" si="19"/>
        <v>28.5</v>
      </c>
      <c r="T110" s="48">
        <f t="shared" si="20"/>
        <v>28.5</v>
      </c>
      <c r="U110" s="53">
        <f t="shared" si="8"/>
        <v>28.5</v>
      </c>
      <c r="V110" s="53">
        <f t="shared" si="9"/>
        <v>0</v>
      </c>
      <c r="W110" s="280">
        <f>U110/J110</f>
        <v>0.9972008397480756</v>
      </c>
      <c r="X110" s="281"/>
      <c r="Y110" s="282"/>
      <c r="Z110" s="228">
        <v>97</v>
      </c>
      <c r="AA110" s="226">
        <v>0</v>
      </c>
      <c r="AB110" s="226">
        <v>15</v>
      </c>
      <c r="AC110" s="227">
        <v>13.5</v>
      </c>
      <c r="AD110" s="227">
        <v>0</v>
      </c>
      <c r="AE110" s="227">
        <f t="shared" si="13"/>
        <v>28.5</v>
      </c>
      <c r="AF110" s="111">
        <f t="shared" si="10"/>
        <v>0</v>
      </c>
      <c r="AG110" s="111">
        <f t="shared" si="11"/>
        <v>0</v>
      </c>
    </row>
    <row r="111" spans="1:33" ht="27" customHeight="1">
      <c r="A111" s="373"/>
      <c r="B111" s="375"/>
      <c r="C111" s="34"/>
      <c r="D111" s="371" t="s">
        <v>169</v>
      </c>
      <c r="E111" s="371"/>
      <c r="F111" s="47">
        <v>98</v>
      </c>
      <c r="G111" s="48"/>
      <c r="H111" s="48">
        <v>0</v>
      </c>
      <c r="I111" s="48">
        <f>H111</f>
        <v>0</v>
      </c>
      <c r="J111" s="53"/>
      <c r="K111" s="53">
        <v>74</v>
      </c>
      <c r="L111" s="302">
        <f t="shared" si="7"/>
        <v>74</v>
      </c>
      <c r="M111" s="53"/>
      <c r="N111" s="302">
        <v>74</v>
      </c>
      <c r="O111" s="280"/>
      <c r="P111" s="280">
        <f t="shared" si="12"/>
        <v>1</v>
      </c>
      <c r="Q111" s="48">
        <f t="shared" si="17"/>
        <v>0</v>
      </c>
      <c r="R111" s="48">
        <f t="shared" si="18"/>
        <v>74</v>
      </c>
      <c r="S111" s="48">
        <f t="shared" si="19"/>
        <v>74</v>
      </c>
      <c r="T111" s="48">
        <f t="shared" si="20"/>
        <v>74</v>
      </c>
      <c r="U111" s="53">
        <f t="shared" si="8"/>
        <v>74</v>
      </c>
      <c r="V111" s="53">
        <f t="shared" si="9"/>
        <v>0</v>
      </c>
      <c r="W111" s="280"/>
      <c r="X111" s="281"/>
      <c r="Y111" s="282"/>
      <c r="Z111" s="228">
        <v>98</v>
      </c>
      <c r="AA111" s="226">
        <v>0</v>
      </c>
      <c r="AB111" s="226">
        <v>74</v>
      </c>
      <c r="AC111" s="227">
        <v>0</v>
      </c>
      <c r="AD111" s="227">
        <v>0</v>
      </c>
      <c r="AE111" s="227">
        <f t="shared" si="13"/>
        <v>74</v>
      </c>
      <c r="AF111" s="111">
        <f t="shared" si="10"/>
        <v>0</v>
      </c>
      <c r="AG111" s="111">
        <f t="shared" si="11"/>
        <v>0</v>
      </c>
    </row>
    <row r="112" spans="1:33" ht="12" customHeight="1">
      <c r="A112" s="373"/>
      <c r="B112" s="375"/>
      <c r="C112" s="34"/>
      <c r="D112" s="371" t="s">
        <v>170</v>
      </c>
      <c r="E112" s="371"/>
      <c r="F112" s="47">
        <v>99</v>
      </c>
      <c r="G112" s="48"/>
      <c r="H112" s="48"/>
      <c r="I112" s="48"/>
      <c r="J112" s="53"/>
      <c r="K112" s="53">
        <v>0</v>
      </c>
      <c r="L112" s="302">
        <f t="shared" si="7"/>
        <v>0</v>
      </c>
      <c r="M112" s="53"/>
      <c r="N112" s="302"/>
      <c r="O112" s="280"/>
      <c r="P112" s="280"/>
      <c r="Q112" s="48">
        <f t="shared" si="17"/>
        <v>0</v>
      </c>
      <c r="R112" s="48">
        <f t="shared" si="18"/>
        <v>0</v>
      </c>
      <c r="S112" s="48">
        <f t="shared" si="19"/>
        <v>0</v>
      </c>
      <c r="T112" s="48">
        <f t="shared" si="20"/>
        <v>0</v>
      </c>
      <c r="U112" s="53">
        <f t="shared" si="8"/>
        <v>0</v>
      </c>
      <c r="V112" s="53">
        <f t="shared" si="9"/>
        <v>0</v>
      </c>
      <c r="W112" s="280"/>
      <c r="X112" s="281"/>
      <c r="Y112" s="282"/>
      <c r="Z112" s="228">
        <v>99</v>
      </c>
      <c r="AA112" s="226">
        <v>0</v>
      </c>
      <c r="AB112" s="226">
        <v>0</v>
      </c>
      <c r="AC112" s="227">
        <v>0</v>
      </c>
      <c r="AD112" s="227">
        <v>0</v>
      </c>
      <c r="AE112" s="227">
        <f t="shared" si="13"/>
        <v>0</v>
      </c>
      <c r="AF112" s="111">
        <f t="shared" si="10"/>
        <v>0</v>
      </c>
      <c r="AG112" s="111">
        <f t="shared" si="11"/>
        <v>0</v>
      </c>
    </row>
    <row r="113" spans="1:33" ht="25.5" customHeight="1">
      <c r="A113" s="373"/>
      <c r="B113" s="375"/>
      <c r="C113" s="34" t="s">
        <v>158</v>
      </c>
      <c r="D113" s="371" t="s">
        <v>281</v>
      </c>
      <c r="E113" s="371"/>
      <c r="F113" s="47">
        <v>100</v>
      </c>
      <c r="G113" s="48"/>
      <c r="H113" s="48">
        <f>H114+H115+H116</f>
        <v>0</v>
      </c>
      <c r="I113" s="48">
        <f>I114+I115+I116</f>
        <v>0</v>
      </c>
      <c r="J113" s="53"/>
      <c r="K113" s="53">
        <v>0</v>
      </c>
      <c r="L113" s="302">
        <f t="shared" si="7"/>
        <v>0</v>
      </c>
      <c r="M113" s="53"/>
      <c r="N113" s="302"/>
      <c r="O113" s="280"/>
      <c r="P113" s="280"/>
      <c r="Q113" s="48">
        <f t="shared" si="17"/>
        <v>0</v>
      </c>
      <c r="R113" s="48">
        <f t="shared" si="18"/>
        <v>0</v>
      </c>
      <c r="S113" s="48">
        <f t="shared" si="19"/>
        <v>0</v>
      </c>
      <c r="T113" s="48">
        <f t="shared" si="20"/>
        <v>0</v>
      </c>
      <c r="U113" s="53">
        <f t="shared" si="8"/>
        <v>0</v>
      </c>
      <c r="V113" s="53">
        <f t="shared" si="9"/>
        <v>0</v>
      </c>
      <c r="W113" s="280"/>
      <c r="X113" s="281"/>
      <c r="Y113" s="282"/>
      <c r="Z113" s="228">
        <v>100</v>
      </c>
      <c r="AA113" s="226">
        <v>0</v>
      </c>
      <c r="AB113" s="226">
        <v>0</v>
      </c>
      <c r="AC113" s="227">
        <v>0</v>
      </c>
      <c r="AD113" s="227">
        <v>0</v>
      </c>
      <c r="AE113" s="227">
        <f t="shared" si="13"/>
        <v>0</v>
      </c>
      <c r="AF113" s="111">
        <f t="shared" si="10"/>
        <v>0</v>
      </c>
      <c r="AG113" s="111">
        <f t="shared" si="11"/>
        <v>0</v>
      </c>
    </row>
    <row r="114" spans="1:33" ht="27" customHeight="1">
      <c r="A114" s="373"/>
      <c r="B114" s="375"/>
      <c r="C114" s="34"/>
      <c r="D114" s="371" t="s">
        <v>95</v>
      </c>
      <c r="E114" s="371"/>
      <c r="F114" s="47">
        <v>101</v>
      </c>
      <c r="G114" s="48"/>
      <c r="H114" s="48"/>
      <c r="I114" s="48"/>
      <c r="J114" s="53"/>
      <c r="K114" s="53">
        <v>0</v>
      </c>
      <c r="L114" s="302">
        <f t="shared" si="7"/>
        <v>0</v>
      </c>
      <c r="M114" s="53"/>
      <c r="N114" s="302"/>
      <c r="O114" s="280"/>
      <c r="P114" s="280"/>
      <c r="Q114" s="48">
        <f t="shared" si="17"/>
        <v>0</v>
      </c>
      <c r="R114" s="48">
        <f t="shared" si="18"/>
        <v>0</v>
      </c>
      <c r="S114" s="48">
        <f t="shared" si="19"/>
        <v>0</v>
      </c>
      <c r="T114" s="48">
        <f t="shared" si="20"/>
        <v>0</v>
      </c>
      <c r="U114" s="53">
        <f t="shared" si="8"/>
        <v>0</v>
      </c>
      <c r="V114" s="53">
        <f t="shared" si="9"/>
        <v>0</v>
      </c>
      <c r="W114" s="280"/>
      <c r="X114" s="281"/>
      <c r="Y114" s="282"/>
      <c r="Z114" s="228">
        <v>101</v>
      </c>
      <c r="AA114" s="226">
        <v>0</v>
      </c>
      <c r="AB114" s="226">
        <v>0</v>
      </c>
      <c r="AC114" s="227">
        <v>0</v>
      </c>
      <c r="AD114" s="227">
        <v>0</v>
      </c>
      <c r="AE114" s="227">
        <f t="shared" si="13"/>
        <v>0</v>
      </c>
      <c r="AF114" s="111">
        <f t="shared" si="10"/>
        <v>0</v>
      </c>
      <c r="AG114" s="111">
        <f t="shared" si="11"/>
        <v>0</v>
      </c>
    </row>
    <row r="115" spans="1:33" ht="24.75" customHeight="1">
      <c r="A115" s="373"/>
      <c r="B115" s="375"/>
      <c r="C115" s="34"/>
      <c r="D115" s="371" t="s">
        <v>96</v>
      </c>
      <c r="E115" s="371"/>
      <c r="F115" s="47">
        <v>102</v>
      </c>
      <c r="G115" s="48"/>
      <c r="H115" s="48"/>
      <c r="I115" s="48"/>
      <c r="J115" s="53"/>
      <c r="K115" s="53">
        <v>0</v>
      </c>
      <c r="L115" s="302">
        <f t="shared" si="7"/>
        <v>0</v>
      </c>
      <c r="M115" s="53"/>
      <c r="N115" s="302"/>
      <c r="O115" s="280"/>
      <c r="P115" s="280"/>
      <c r="Q115" s="48">
        <f t="shared" si="17"/>
        <v>0</v>
      </c>
      <c r="R115" s="48">
        <f t="shared" si="18"/>
        <v>0</v>
      </c>
      <c r="S115" s="48">
        <f t="shared" si="19"/>
        <v>0</v>
      </c>
      <c r="T115" s="48">
        <f t="shared" si="20"/>
        <v>0</v>
      </c>
      <c r="U115" s="53">
        <f t="shared" si="8"/>
        <v>0</v>
      </c>
      <c r="V115" s="53">
        <f t="shared" si="9"/>
        <v>0</v>
      </c>
      <c r="W115" s="280"/>
      <c r="X115" s="281"/>
      <c r="Y115" s="282"/>
      <c r="Z115" s="228">
        <v>102</v>
      </c>
      <c r="AA115" s="226">
        <v>0</v>
      </c>
      <c r="AB115" s="226">
        <v>0</v>
      </c>
      <c r="AC115" s="227">
        <v>0</v>
      </c>
      <c r="AD115" s="227">
        <v>0</v>
      </c>
      <c r="AE115" s="227">
        <f t="shared" si="13"/>
        <v>0</v>
      </c>
      <c r="AF115" s="111">
        <f t="shared" si="10"/>
        <v>0</v>
      </c>
      <c r="AG115" s="111">
        <f t="shared" si="11"/>
        <v>0</v>
      </c>
    </row>
    <row r="116" spans="1:33" ht="54" customHeight="1">
      <c r="A116" s="373"/>
      <c r="B116" s="375"/>
      <c r="C116" s="34"/>
      <c r="D116" s="371" t="s">
        <v>171</v>
      </c>
      <c r="E116" s="371"/>
      <c r="F116" s="47">
        <v>103</v>
      </c>
      <c r="G116" s="48"/>
      <c r="H116" s="48"/>
      <c r="I116" s="48"/>
      <c r="J116" s="53"/>
      <c r="K116" s="53">
        <v>0</v>
      </c>
      <c r="L116" s="302">
        <f t="shared" si="7"/>
        <v>0</v>
      </c>
      <c r="M116" s="53"/>
      <c r="N116" s="302"/>
      <c r="O116" s="280"/>
      <c r="P116" s="280"/>
      <c r="Q116" s="48">
        <f t="shared" si="17"/>
        <v>0</v>
      </c>
      <c r="R116" s="48">
        <f t="shared" si="18"/>
        <v>0</v>
      </c>
      <c r="S116" s="48">
        <f t="shared" si="19"/>
        <v>0</v>
      </c>
      <c r="T116" s="48">
        <f t="shared" si="20"/>
        <v>0</v>
      </c>
      <c r="U116" s="53">
        <f t="shared" si="8"/>
        <v>0</v>
      </c>
      <c r="V116" s="53">
        <f t="shared" si="9"/>
        <v>0</v>
      </c>
      <c r="W116" s="280"/>
      <c r="X116" s="281"/>
      <c r="Y116" s="282"/>
      <c r="Z116" s="228">
        <v>103</v>
      </c>
      <c r="AA116" s="226">
        <v>0</v>
      </c>
      <c r="AB116" s="226">
        <v>0</v>
      </c>
      <c r="AC116" s="227">
        <v>0</v>
      </c>
      <c r="AD116" s="227">
        <v>0</v>
      </c>
      <c r="AE116" s="227">
        <f t="shared" si="13"/>
        <v>0</v>
      </c>
      <c r="AF116" s="111">
        <f t="shared" si="10"/>
        <v>0</v>
      </c>
      <c r="AG116" s="111">
        <f t="shared" si="11"/>
        <v>0</v>
      </c>
    </row>
    <row r="117" spans="1:33" ht="66.75" customHeight="1">
      <c r="A117" s="373"/>
      <c r="B117" s="375"/>
      <c r="C117" s="34" t="s">
        <v>159</v>
      </c>
      <c r="D117" s="371" t="s">
        <v>315</v>
      </c>
      <c r="E117" s="371"/>
      <c r="F117" s="47">
        <v>104</v>
      </c>
      <c r="G117" s="48">
        <v>142.3</v>
      </c>
      <c r="H117" s="48">
        <f>H118+H121+H124+H125</f>
        <v>187</v>
      </c>
      <c r="I117" s="48">
        <f>I118+I121+I124+I125</f>
        <v>187</v>
      </c>
      <c r="J117" s="53">
        <v>169.5</v>
      </c>
      <c r="K117" s="53">
        <v>312</v>
      </c>
      <c r="L117" s="302">
        <f t="shared" si="7"/>
        <v>312</v>
      </c>
      <c r="M117" s="53">
        <v>134.5</v>
      </c>
      <c r="N117" s="305">
        <f>N118+N121+N124+N125</f>
        <v>312</v>
      </c>
      <c r="O117" s="280">
        <f aca="true" t="shared" si="21" ref="O117:O124">N117/J117</f>
        <v>1.8407079646017699</v>
      </c>
      <c r="P117" s="280">
        <f t="shared" si="12"/>
        <v>1</v>
      </c>
      <c r="Q117" s="48">
        <f t="shared" si="17"/>
        <v>40.5</v>
      </c>
      <c r="R117" s="48">
        <f t="shared" si="18"/>
        <v>231</v>
      </c>
      <c r="S117" s="48">
        <f t="shared" si="19"/>
        <v>271.5</v>
      </c>
      <c r="T117" s="48">
        <f t="shared" si="20"/>
        <v>312</v>
      </c>
      <c r="U117" s="53">
        <f t="shared" si="8"/>
        <v>312</v>
      </c>
      <c r="V117" s="53">
        <f t="shared" si="9"/>
        <v>0</v>
      </c>
      <c r="W117" s="280">
        <f aca="true" t="shared" si="22" ref="W117:W124">U117/J117</f>
        <v>1.8407079646017699</v>
      </c>
      <c r="X117" s="281">
        <f>J117/G117</f>
        <v>1.1911454673225579</v>
      </c>
      <c r="Y117" s="282"/>
      <c r="Z117" s="228">
        <v>104</v>
      </c>
      <c r="AA117" s="226">
        <v>40.5</v>
      </c>
      <c r="AB117" s="226">
        <v>190.5</v>
      </c>
      <c r="AC117" s="227">
        <v>40.5</v>
      </c>
      <c r="AD117" s="227">
        <v>40.5</v>
      </c>
      <c r="AE117" s="227">
        <f t="shared" si="13"/>
        <v>312</v>
      </c>
      <c r="AF117" s="111">
        <f t="shared" si="10"/>
        <v>0</v>
      </c>
      <c r="AG117" s="111">
        <f t="shared" si="11"/>
        <v>0</v>
      </c>
    </row>
    <row r="118" spans="1:33" ht="13.5" customHeight="1">
      <c r="A118" s="373"/>
      <c r="B118" s="375"/>
      <c r="C118" s="373"/>
      <c r="D118" s="371" t="s">
        <v>221</v>
      </c>
      <c r="E118" s="371"/>
      <c r="F118" s="47">
        <v>105</v>
      </c>
      <c r="G118" s="48">
        <v>72</v>
      </c>
      <c r="H118" s="48">
        <f>H119+H120</f>
        <v>82</v>
      </c>
      <c r="I118" s="48">
        <f>I119+I120</f>
        <v>82</v>
      </c>
      <c r="J118" s="53">
        <v>82</v>
      </c>
      <c r="K118" s="53">
        <v>122</v>
      </c>
      <c r="L118" s="302">
        <f t="shared" si="7"/>
        <v>122</v>
      </c>
      <c r="M118" s="53">
        <v>52.5</v>
      </c>
      <c r="N118" s="305">
        <f>N119+N120</f>
        <v>122</v>
      </c>
      <c r="O118" s="280">
        <f t="shared" si="21"/>
        <v>1.4878048780487805</v>
      </c>
      <c r="P118" s="280">
        <f t="shared" si="12"/>
        <v>1</v>
      </c>
      <c r="Q118" s="48">
        <f t="shared" si="17"/>
        <v>18</v>
      </c>
      <c r="R118" s="48">
        <f t="shared" si="18"/>
        <v>86</v>
      </c>
      <c r="S118" s="48">
        <f t="shared" si="19"/>
        <v>104</v>
      </c>
      <c r="T118" s="48">
        <f t="shared" si="20"/>
        <v>122</v>
      </c>
      <c r="U118" s="53">
        <f t="shared" si="8"/>
        <v>122</v>
      </c>
      <c r="V118" s="53">
        <f t="shared" si="9"/>
        <v>0</v>
      </c>
      <c r="W118" s="280">
        <f t="shared" si="22"/>
        <v>1.4878048780487805</v>
      </c>
      <c r="X118" s="281">
        <f>J118/G118</f>
        <v>1.1388888888888888</v>
      </c>
      <c r="Y118" s="282"/>
      <c r="Z118" s="228">
        <v>105</v>
      </c>
      <c r="AA118" s="226">
        <v>18</v>
      </c>
      <c r="AB118" s="226">
        <v>68</v>
      </c>
      <c r="AC118" s="227">
        <v>18</v>
      </c>
      <c r="AD118" s="227">
        <v>18</v>
      </c>
      <c r="AE118" s="227">
        <f t="shared" si="13"/>
        <v>122</v>
      </c>
      <c r="AF118" s="111">
        <f t="shared" si="10"/>
        <v>0</v>
      </c>
      <c r="AG118" s="111">
        <f t="shared" si="11"/>
        <v>0</v>
      </c>
    </row>
    <row r="119" spans="1:33" ht="13.5" customHeight="1">
      <c r="A119" s="373"/>
      <c r="B119" s="375"/>
      <c r="C119" s="373"/>
      <c r="D119" s="149"/>
      <c r="E119" s="158" t="s">
        <v>267</v>
      </c>
      <c r="F119" s="47">
        <v>106</v>
      </c>
      <c r="G119" s="48">
        <v>72</v>
      </c>
      <c r="H119" s="48">
        <v>72</v>
      </c>
      <c r="I119" s="48">
        <v>72</v>
      </c>
      <c r="J119" s="53">
        <v>72</v>
      </c>
      <c r="K119" s="53">
        <v>72</v>
      </c>
      <c r="L119" s="302">
        <f t="shared" si="7"/>
        <v>72</v>
      </c>
      <c r="M119" s="53">
        <v>36</v>
      </c>
      <c r="N119" s="302">
        <v>72</v>
      </c>
      <c r="O119" s="280">
        <f t="shared" si="21"/>
        <v>1</v>
      </c>
      <c r="P119" s="280">
        <f t="shared" si="12"/>
        <v>1</v>
      </c>
      <c r="Q119" s="48">
        <f t="shared" si="17"/>
        <v>18</v>
      </c>
      <c r="R119" s="48">
        <f t="shared" si="18"/>
        <v>36</v>
      </c>
      <c r="S119" s="48">
        <f t="shared" si="19"/>
        <v>54</v>
      </c>
      <c r="T119" s="48">
        <f t="shared" si="20"/>
        <v>72</v>
      </c>
      <c r="U119" s="53">
        <f t="shared" si="8"/>
        <v>72</v>
      </c>
      <c r="V119" s="53">
        <f t="shared" si="9"/>
        <v>0</v>
      </c>
      <c r="W119" s="280">
        <f t="shared" si="22"/>
        <v>1</v>
      </c>
      <c r="X119" s="281"/>
      <c r="Y119" s="282"/>
      <c r="Z119" s="228">
        <v>106</v>
      </c>
      <c r="AA119" s="226">
        <v>18</v>
      </c>
      <c r="AB119" s="226">
        <v>18</v>
      </c>
      <c r="AC119" s="227">
        <v>18</v>
      </c>
      <c r="AD119" s="227">
        <v>18</v>
      </c>
      <c r="AE119" s="227">
        <f t="shared" si="13"/>
        <v>72</v>
      </c>
      <c r="AF119" s="111">
        <f t="shared" si="10"/>
        <v>0</v>
      </c>
      <c r="AG119" s="111">
        <f t="shared" si="11"/>
        <v>0</v>
      </c>
    </row>
    <row r="120" spans="1:33" ht="13.5" customHeight="1">
      <c r="A120" s="373"/>
      <c r="B120" s="375"/>
      <c r="C120" s="373"/>
      <c r="D120" s="149"/>
      <c r="E120" s="158" t="s">
        <v>285</v>
      </c>
      <c r="F120" s="47">
        <v>107</v>
      </c>
      <c r="G120" s="48"/>
      <c r="H120" s="48">
        <v>10</v>
      </c>
      <c r="I120" s="48">
        <v>10</v>
      </c>
      <c r="J120" s="53">
        <v>10</v>
      </c>
      <c r="K120" s="53">
        <v>50</v>
      </c>
      <c r="L120" s="302">
        <f t="shared" si="7"/>
        <v>50</v>
      </c>
      <c r="M120" s="53">
        <v>16.5</v>
      </c>
      <c r="N120" s="302">
        <v>50</v>
      </c>
      <c r="O120" s="280">
        <f t="shared" si="21"/>
        <v>5</v>
      </c>
      <c r="P120" s="280">
        <f t="shared" si="12"/>
        <v>1</v>
      </c>
      <c r="Q120" s="48">
        <f t="shared" si="17"/>
        <v>0</v>
      </c>
      <c r="R120" s="48">
        <f t="shared" si="18"/>
        <v>50</v>
      </c>
      <c r="S120" s="48">
        <f t="shared" si="19"/>
        <v>50</v>
      </c>
      <c r="T120" s="48">
        <f t="shared" si="20"/>
        <v>50</v>
      </c>
      <c r="U120" s="53">
        <f t="shared" si="8"/>
        <v>50</v>
      </c>
      <c r="V120" s="53">
        <f t="shared" si="9"/>
        <v>0</v>
      </c>
      <c r="W120" s="280">
        <f t="shared" si="22"/>
        <v>5</v>
      </c>
      <c r="X120" s="281"/>
      <c r="Y120" s="282"/>
      <c r="Z120" s="228">
        <v>107</v>
      </c>
      <c r="AA120" s="226">
        <v>0</v>
      </c>
      <c r="AB120" s="226">
        <v>50</v>
      </c>
      <c r="AC120" s="227">
        <v>0</v>
      </c>
      <c r="AD120" s="227">
        <v>0</v>
      </c>
      <c r="AE120" s="227">
        <f t="shared" si="13"/>
        <v>50</v>
      </c>
      <c r="AF120" s="111">
        <f t="shared" si="10"/>
        <v>0</v>
      </c>
      <c r="AG120" s="111">
        <f t="shared" si="11"/>
        <v>0</v>
      </c>
    </row>
    <row r="121" spans="1:33" ht="27" customHeight="1">
      <c r="A121" s="373"/>
      <c r="B121" s="375"/>
      <c r="C121" s="373"/>
      <c r="D121" s="371" t="s">
        <v>266</v>
      </c>
      <c r="E121" s="371"/>
      <c r="F121" s="47">
        <v>108</v>
      </c>
      <c r="G121" s="48">
        <v>68.3</v>
      </c>
      <c r="H121" s="48">
        <f>H122+H123</f>
        <v>87</v>
      </c>
      <c r="I121" s="48">
        <f>I122+I123</f>
        <v>87</v>
      </c>
      <c r="J121" s="53">
        <v>87</v>
      </c>
      <c r="K121" s="53">
        <v>172</v>
      </c>
      <c r="L121" s="302">
        <f t="shared" si="7"/>
        <v>172</v>
      </c>
      <c r="M121" s="53">
        <v>82</v>
      </c>
      <c r="N121" s="305">
        <f>N122+N123</f>
        <v>172</v>
      </c>
      <c r="O121" s="280">
        <f t="shared" si="21"/>
        <v>1.9770114942528736</v>
      </c>
      <c r="P121" s="280">
        <f t="shared" si="12"/>
        <v>1</v>
      </c>
      <c r="Q121" s="48">
        <f t="shared" si="17"/>
        <v>18</v>
      </c>
      <c r="R121" s="48">
        <f t="shared" si="18"/>
        <v>136</v>
      </c>
      <c r="S121" s="48">
        <f t="shared" si="19"/>
        <v>154</v>
      </c>
      <c r="T121" s="48">
        <f t="shared" si="20"/>
        <v>172</v>
      </c>
      <c r="U121" s="53">
        <f t="shared" si="8"/>
        <v>172</v>
      </c>
      <c r="V121" s="53">
        <f t="shared" si="9"/>
        <v>0</v>
      </c>
      <c r="W121" s="280">
        <f t="shared" si="22"/>
        <v>1.9770114942528736</v>
      </c>
      <c r="X121" s="281">
        <f>J121/G121</f>
        <v>1.273792093704246</v>
      </c>
      <c r="Y121" s="282"/>
      <c r="Z121" s="228">
        <v>108</v>
      </c>
      <c r="AA121" s="226">
        <v>18</v>
      </c>
      <c r="AB121" s="226">
        <v>118</v>
      </c>
      <c r="AC121" s="227">
        <v>18</v>
      </c>
      <c r="AD121" s="227">
        <v>18</v>
      </c>
      <c r="AE121" s="227">
        <f t="shared" si="13"/>
        <v>172</v>
      </c>
      <c r="AF121" s="111">
        <f t="shared" si="10"/>
        <v>0</v>
      </c>
      <c r="AG121" s="111">
        <f t="shared" si="11"/>
        <v>0</v>
      </c>
    </row>
    <row r="122" spans="1:33" ht="14.25" customHeight="1">
      <c r="A122" s="373"/>
      <c r="B122" s="375"/>
      <c r="C122" s="373"/>
      <c r="D122" s="149"/>
      <c r="E122" s="158" t="s">
        <v>267</v>
      </c>
      <c r="F122" s="47">
        <v>109</v>
      </c>
      <c r="G122" s="48">
        <v>68.3</v>
      </c>
      <c r="H122" s="48">
        <v>72</v>
      </c>
      <c r="I122" s="48">
        <f>H122</f>
        <v>72</v>
      </c>
      <c r="J122" s="53">
        <v>72</v>
      </c>
      <c r="K122" s="53">
        <v>72</v>
      </c>
      <c r="L122" s="302">
        <f t="shared" si="7"/>
        <v>72</v>
      </c>
      <c r="M122" s="53">
        <v>36</v>
      </c>
      <c r="N122" s="302">
        <v>72</v>
      </c>
      <c r="O122" s="280">
        <f t="shared" si="21"/>
        <v>1</v>
      </c>
      <c r="P122" s="280">
        <f t="shared" si="12"/>
        <v>1</v>
      </c>
      <c r="Q122" s="48">
        <f t="shared" si="17"/>
        <v>18</v>
      </c>
      <c r="R122" s="48">
        <f t="shared" si="18"/>
        <v>36</v>
      </c>
      <c r="S122" s="48">
        <f t="shared" si="19"/>
        <v>54</v>
      </c>
      <c r="T122" s="48">
        <f t="shared" si="20"/>
        <v>72</v>
      </c>
      <c r="U122" s="53">
        <f t="shared" si="8"/>
        <v>72</v>
      </c>
      <c r="V122" s="53">
        <f t="shared" si="9"/>
        <v>0</v>
      </c>
      <c r="W122" s="280">
        <f t="shared" si="22"/>
        <v>1</v>
      </c>
      <c r="X122" s="281">
        <f>J122/G122</f>
        <v>1.054172767203514</v>
      </c>
      <c r="Y122" s="282"/>
      <c r="Z122" s="228">
        <v>109</v>
      </c>
      <c r="AA122" s="226">
        <v>18</v>
      </c>
      <c r="AB122" s="226">
        <v>18</v>
      </c>
      <c r="AC122" s="227">
        <v>18</v>
      </c>
      <c r="AD122" s="227">
        <v>18</v>
      </c>
      <c r="AE122" s="227">
        <f t="shared" si="13"/>
        <v>72</v>
      </c>
      <c r="AF122" s="111">
        <f t="shared" si="10"/>
        <v>0</v>
      </c>
      <c r="AG122" s="111">
        <f t="shared" si="11"/>
        <v>0</v>
      </c>
    </row>
    <row r="123" spans="1:33" ht="14.25" customHeight="1">
      <c r="A123" s="373"/>
      <c r="B123" s="375"/>
      <c r="C123" s="373"/>
      <c r="D123" s="149"/>
      <c r="E123" s="158" t="s">
        <v>285</v>
      </c>
      <c r="F123" s="47">
        <v>110</v>
      </c>
      <c r="G123" s="48"/>
      <c r="H123" s="48">
        <v>15</v>
      </c>
      <c r="I123" s="48">
        <v>15</v>
      </c>
      <c r="J123" s="53">
        <v>15</v>
      </c>
      <c r="K123" s="53">
        <v>100</v>
      </c>
      <c r="L123" s="302">
        <f t="shared" si="7"/>
        <v>100</v>
      </c>
      <c r="M123" s="53">
        <v>46</v>
      </c>
      <c r="N123" s="302">
        <v>100</v>
      </c>
      <c r="O123" s="280">
        <f t="shared" si="21"/>
        <v>6.666666666666667</v>
      </c>
      <c r="P123" s="280">
        <f t="shared" si="12"/>
        <v>1</v>
      </c>
      <c r="Q123" s="48">
        <f t="shared" si="17"/>
        <v>0</v>
      </c>
      <c r="R123" s="48">
        <f t="shared" si="18"/>
        <v>100</v>
      </c>
      <c r="S123" s="48">
        <f t="shared" si="19"/>
        <v>100</v>
      </c>
      <c r="T123" s="48">
        <f t="shared" si="20"/>
        <v>100</v>
      </c>
      <c r="U123" s="53">
        <f t="shared" si="8"/>
        <v>100</v>
      </c>
      <c r="V123" s="53">
        <f t="shared" si="9"/>
        <v>0</v>
      </c>
      <c r="W123" s="280">
        <f t="shared" si="22"/>
        <v>6.666666666666667</v>
      </c>
      <c r="X123" s="281"/>
      <c r="Y123" s="282"/>
      <c r="Z123" s="228">
        <v>110</v>
      </c>
      <c r="AA123" s="226">
        <v>0</v>
      </c>
      <c r="AB123" s="226">
        <v>100</v>
      </c>
      <c r="AC123" s="227">
        <v>0</v>
      </c>
      <c r="AD123" s="227">
        <v>0</v>
      </c>
      <c r="AE123" s="227">
        <f t="shared" si="13"/>
        <v>100</v>
      </c>
      <c r="AF123" s="111">
        <f t="shared" si="10"/>
        <v>0</v>
      </c>
      <c r="AG123" s="111">
        <f t="shared" si="11"/>
        <v>0</v>
      </c>
    </row>
    <row r="124" spans="1:33" ht="12.75" customHeight="1">
      <c r="A124" s="373"/>
      <c r="B124" s="375"/>
      <c r="C124" s="373"/>
      <c r="D124" s="371" t="s">
        <v>219</v>
      </c>
      <c r="E124" s="371"/>
      <c r="F124" s="47">
        <v>111</v>
      </c>
      <c r="G124" s="48">
        <v>2</v>
      </c>
      <c r="H124" s="48">
        <v>18</v>
      </c>
      <c r="I124" s="48">
        <v>18</v>
      </c>
      <c r="J124" s="53">
        <v>0.5</v>
      </c>
      <c r="K124" s="53">
        <v>18</v>
      </c>
      <c r="L124" s="302">
        <f t="shared" si="7"/>
        <v>18</v>
      </c>
      <c r="M124" s="53">
        <v>0</v>
      </c>
      <c r="N124" s="302">
        <v>18</v>
      </c>
      <c r="O124" s="280">
        <f t="shared" si="21"/>
        <v>36</v>
      </c>
      <c r="P124" s="280">
        <f t="shared" si="12"/>
        <v>1</v>
      </c>
      <c r="Q124" s="48">
        <f t="shared" si="17"/>
        <v>4.5</v>
      </c>
      <c r="R124" s="48">
        <f t="shared" si="18"/>
        <v>9</v>
      </c>
      <c r="S124" s="48">
        <f t="shared" si="19"/>
        <v>13.5</v>
      </c>
      <c r="T124" s="48">
        <f t="shared" si="20"/>
        <v>18</v>
      </c>
      <c r="U124" s="53">
        <f t="shared" si="8"/>
        <v>18</v>
      </c>
      <c r="V124" s="53">
        <f t="shared" si="9"/>
        <v>0</v>
      </c>
      <c r="W124" s="280">
        <f t="shared" si="22"/>
        <v>36</v>
      </c>
      <c r="X124" s="281">
        <f>J124/G124</f>
        <v>0.25</v>
      </c>
      <c r="Y124" s="282"/>
      <c r="Z124" s="228">
        <v>111</v>
      </c>
      <c r="AA124" s="226">
        <v>4.5</v>
      </c>
      <c r="AB124" s="226">
        <v>4.5</v>
      </c>
      <c r="AC124" s="227">
        <v>4.5</v>
      </c>
      <c r="AD124" s="227">
        <v>4.5</v>
      </c>
      <c r="AE124" s="227">
        <f t="shared" si="13"/>
        <v>18</v>
      </c>
      <c r="AF124" s="111">
        <f t="shared" si="10"/>
        <v>0</v>
      </c>
      <c r="AG124" s="111">
        <f t="shared" si="11"/>
        <v>0</v>
      </c>
    </row>
    <row r="125" spans="1:33" ht="13.5" customHeight="1">
      <c r="A125" s="373"/>
      <c r="B125" s="375"/>
      <c r="C125" s="34"/>
      <c r="D125" s="371" t="s">
        <v>220</v>
      </c>
      <c r="E125" s="371"/>
      <c r="F125" s="47">
        <v>112</v>
      </c>
      <c r="G125" s="48"/>
      <c r="H125" s="48"/>
      <c r="I125" s="48"/>
      <c r="J125" s="53"/>
      <c r="K125" s="53">
        <v>0</v>
      </c>
      <c r="L125" s="302">
        <f t="shared" si="7"/>
        <v>0</v>
      </c>
      <c r="M125" s="53"/>
      <c r="N125" s="302"/>
      <c r="O125" s="280"/>
      <c r="P125" s="280"/>
      <c r="Q125" s="48">
        <f t="shared" si="17"/>
        <v>0</v>
      </c>
      <c r="R125" s="48">
        <f t="shared" si="18"/>
        <v>0</v>
      </c>
      <c r="S125" s="48">
        <f t="shared" si="19"/>
        <v>0</v>
      </c>
      <c r="T125" s="48">
        <f t="shared" si="20"/>
        <v>0</v>
      </c>
      <c r="U125" s="53">
        <f t="shared" si="8"/>
        <v>0</v>
      </c>
      <c r="V125" s="53">
        <f t="shared" si="9"/>
        <v>0</v>
      </c>
      <c r="W125" s="280"/>
      <c r="X125" s="281"/>
      <c r="Y125" s="282"/>
      <c r="Z125" s="228">
        <v>112</v>
      </c>
      <c r="AA125" s="226">
        <v>0</v>
      </c>
      <c r="AB125" s="226">
        <v>0</v>
      </c>
      <c r="AC125" s="227">
        <v>0</v>
      </c>
      <c r="AD125" s="227">
        <v>0</v>
      </c>
      <c r="AE125" s="227">
        <f t="shared" si="13"/>
        <v>0</v>
      </c>
      <c r="AF125" s="111">
        <f t="shared" si="10"/>
        <v>0</v>
      </c>
      <c r="AG125" s="111">
        <f t="shared" si="11"/>
        <v>0</v>
      </c>
    </row>
    <row r="126" spans="1:33" ht="53.25" customHeight="1">
      <c r="A126" s="373"/>
      <c r="B126" s="375"/>
      <c r="C126" s="34" t="s">
        <v>160</v>
      </c>
      <c r="D126" s="371" t="s">
        <v>403</v>
      </c>
      <c r="E126" s="371"/>
      <c r="F126" s="47">
        <v>113</v>
      </c>
      <c r="G126" s="48">
        <v>236.153</v>
      </c>
      <c r="H126" s="48">
        <f>H127+H128+H129+H130+H131+H132</f>
        <v>276</v>
      </c>
      <c r="I126" s="48">
        <f>I127+I128+I129+I130+I131+I132</f>
        <v>276</v>
      </c>
      <c r="J126" s="53">
        <v>261.877</v>
      </c>
      <c r="K126" s="53">
        <v>345.25413199999997</v>
      </c>
      <c r="L126" s="302">
        <f t="shared" si="7"/>
        <v>345.25413199999997</v>
      </c>
      <c r="M126" s="53">
        <v>160.268</v>
      </c>
      <c r="N126" s="305">
        <f>N127+N128+N129+N130+N131+N132</f>
        <v>345.331432</v>
      </c>
      <c r="O126" s="280">
        <f>N126/J126</f>
        <v>1.318677974774417</v>
      </c>
      <c r="P126" s="280">
        <f t="shared" si="12"/>
        <v>1.0002238930481504</v>
      </c>
      <c r="Q126" s="48">
        <f t="shared" si="17"/>
        <v>76.7269536</v>
      </c>
      <c r="R126" s="48">
        <f t="shared" si="18"/>
        <v>205.416956</v>
      </c>
      <c r="S126" s="48">
        <f t="shared" si="19"/>
        <v>275.33554399999997</v>
      </c>
      <c r="T126" s="48">
        <f t="shared" si="20"/>
        <v>345.25413199999997</v>
      </c>
      <c r="U126" s="53">
        <f t="shared" si="8"/>
        <v>345.25413199999997</v>
      </c>
      <c r="V126" s="53">
        <f t="shared" si="9"/>
        <v>0.07730000000003656</v>
      </c>
      <c r="W126" s="280">
        <f>U126/J126</f>
        <v>1.3183827980311367</v>
      </c>
      <c r="X126" s="281">
        <f>J126/G126</f>
        <v>1.108929380528725</v>
      </c>
      <c r="Y126" s="282"/>
      <c r="Z126" s="228">
        <v>113</v>
      </c>
      <c r="AA126" s="226">
        <v>76.7269536</v>
      </c>
      <c r="AB126" s="226">
        <v>128.6900024</v>
      </c>
      <c r="AC126" s="227">
        <v>69.91858799999999</v>
      </c>
      <c r="AD126" s="227">
        <v>69.91858799999999</v>
      </c>
      <c r="AE126" s="227">
        <f t="shared" si="13"/>
        <v>345.25413199999997</v>
      </c>
      <c r="AF126" s="111">
        <f t="shared" si="10"/>
        <v>-0.07730000000003656</v>
      </c>
      <c r="AG126" s="111">
        <f t="shared" si="11"/>
        <v>0.07730000000003656</v>
      </c>
    </row>
    <row r="127" spans="1:33" ht="15.75" customHeight="1">
      <c r="A127" s="373"/>
      <c r="B127" s="375"/>
      <c r="C127" s="373"/>
      <c r="D127" s="371" t="s">
        <v>222</v>
      </c>
      <c r="E127" s="371"/>
      <c r="F127" s="47">
        <v>114</v>
      </c>
      <c r="G127" s="48">
        <v>164.192</v>
      </c>
      <c r="H127" s="48">
        <v>192</v>
      </c>
      <c r="I127" s="48">
        <f>H127</f>
        <v>192</v>
      </c>
      <c r="J127" s="53">
        <v>182.668</v>
      </c>
      <c r="K127" s="53">
        <v>240.82359999999997</v>
      </c>
      <c r="L127" s="302">
        <f t="shared" si="7"/>
        <v>240.82359999999997</v>
      </c>
      <c r="M127" s="53">
        <v>112.139</v>
      </c>
      <c r="N127" s="302">
        <v>241</v>
      </c>
      <c r="O127" s="280">
        <f>N127/J127</f>
        <v>1.3193334355223685</v>
      </c>
      <c r="P127" s="280">
        <f t="shared" si="12"/>
        <v>1.0007324863510056</v>
      </c>
      <c r="Q127" s="48">
        <f t="shared" si="17"/>
        <v>53.42928</v>
      </c>
      <c r="R127" s="48">
        <f t="shared" si="18"/>
        <v>143.5588</v>
      </c>
      <c r="S127" s="48">
        <f t="shared" si="19"/>
        <v>192.19119999999998</v>
      </c>
      <c r="T127" s="48">
        <f t="shared" si="20"/>
        <v>240.82359999999997</v>
      </c>
      <c r="U127" s="53">
        <f t="shared" si="8"/>
        <v>240.82359999999997</v>
      </c>
      <c r="V127" s="53">
        <f t="shared" si="9"/>
        <v>0.17640000000002942</v>
      </c>
      <c r="W127" s="280">
        <f>U127/J127</f>
        <v>1.318367749140517</v>
      </c>
      <c r="X127" s="281">
        <f>J127/G127</f>
        <v>1.1125267978951472</v>
      </c>
      <c r="Y127" s="282"/>
      <c r="Z127" s="228">
        <v>114</v>
      </c>
      <c r="AA127" s="226">
        <v>53.42928</v>
      </c>
      <c r="AB127" s="226">
        <v>90.12952</v>
      </c>
      <c r="AC127" s="227">
        <v>48.6324</v>
      </c>
      <c r="AD127" s="227">
        <v>48.6324</v>
      </c>
      <c r="AE127" s="227">
        <f t="shared" si="13"/>
        <v>240.82359999999997</v>
      </c>
      <c r="AF127" s="111">
        <f t="shared" si="10"/>
        <v>-0.17640000000002942</v>
      </c>
      <c r="AG127" s="111">
        <f t="shared" si="11"/>
        <v>0.17640000000002942</v>
      </c>
    </row>
    <row r="128" spans="1:33" ht="27" customHeight="1">
      <c r="A128" s="373"/>
      <c r="B128" s="375"/>
      <c r="C128" s="373"/>
      <c r="D128" s="371" t="s">
        <v>223</v>
      </c>
      <c r="E128" s="371"/>
      <c r="F128" s="47">
        <v>115</v>
      </c>
      <c r="G128" s="48">
        <v>4.442</v>
      </c>
      <c r="H128" s="48">
        <v>6</v>
      </c>
      <c r="I128" s="48">
        <f>H128</f>
        <v>6</v>
      </c>
      <c r="J128" s="53">
        <v>5.041</v>
      </c>
      <c r="K128" s="53">
        <v>7.5085</v>
      </c>
      <c r="L128" s="302">
        <f t="shared" si="7"/>
        <v>7.5085</v>
      </c>
      <c r="M128" s="53">
        <v>2.943</v>
      </c>
      <c r="N128" s="302">
        <v>7.5085</v>
      </c>
      <c r="O128" s="280">
        <f>N128/J128</f>
        <v>1.4894862130529656</v>
      </c>
      <c r="P128" s="280">
        <f t="shared" si="12"/>
        <v>1</v>
      </c>
      <c r="Q128" s="48">
        <f t="shared" si="17"/>
        <v>1.5783000000000003</v>
      </c>
      <c r="R128" s="48">
        <f t="shared" si="18"/>
        <v>4.4305</v>
      </c>
      <c r="S128" s="48">
        <f t="shared" si="19"/>
        <v>5.9695</v>
      </c>
      <c r="T128" s="48">
        <f t="shared" si="20"/>
        <v>7.5085</v>
      </c>
      <c r="U128" s="53">
        <f t="shared" si="8"/>
        <v>7.5085</v>
      </c>
      <c r="V128" s="53">
        <f t="shared" si="9"/>
        <v>0</v>
      </c>
      <c r="W128" s="280">
        <f>U128/J128</f>
        <v>1.4894862130529656</v>
      </c>
      <c r="X128" s="281">
        <f>J128/G128</f>
        <v>1.134849167041873</v>
      </c>
      <c r="Y128" s="282"/>
      <c r="Z128" s="228">
        <v>115</v>
      </c>
      <c r="AA128" s="226">
        <v>1.5783000000000003</v>
      </c>
      <c r="AB128" s="226">
        <v>2.8522000000000003</v>
      </c>
      <c r="AC128" s="227">
        <v>1.539</v>
      </c>
      <c r="AD128" s="227">
        <v>1.539</v>
      </c>
      <c r="AE128" s="227">
        <f t="shared" si="13"/>
        <v>7.5085</v>
      </c>
      <c r="AF128" s="111">
        <f t="shared" si="10"/>
        <v>0</v>
      </c>
      <c r="AG128" s="111">
        <f t="shared" si="11"/>
        <v>0</v>
      </c>
    </row>
    <row r="129" spans="1:33" ht="14.25" customHeight="1">
      <c r="A129" s="373"/>
      <c r="B129" s="375"/>
      <c r="C129" s="373"/>
      <c r="D129" s="371" t="s">
        <v>227</v>
      </c>
      <c r="E129" s="371"/>
      <c r="F129" s="47">
        <v>116</v>
      </c>
      <c r="G129" s="48">
        <v>63.175</v>
      </c>
      <c r="H129" s="48">
        <v>73</v>
      </c>
      <c r="I129" s="48">
        <f>H129</f>
        <v>73</v>
      </c>
      <c r="J129" s="53">
        <v>69.227</v>
      </c>
      <c r="K129" s="53">
        <v>90.59909999999999</v>
      </c>
      <c r="L129" s="302">
        <f t="shared" si="7"/>
        <v>90.59909999999999</v>
      </c>
      <c r="M129" s="53">
        <v>42.217</v>
      </c>
      <c r="N129" s="302">
        <v>90.5</v>
      </c>
      <c r="O129" s="280">
        <f>N129/J129</f>
        <v>1.3072933970849523</v>
      </c>
      <c r="P129" s="280">
        <f t="shared" si="12"/>
        <v>0.9989061701495932</v>
      </c>
      <c r="Q129" s="48">
        <f t="shared" si="17"/>
        <v>20.26743</v>
      </c>
      <c r="R129" s="48">
        <f t="shared" si="18"/>
        <v>53.73779999999999</v>
      </c>
      <c r="S129" s="48">
        <f t="shared" si="19"/>
        <v>72.16844999999999</v>
      </c>
      <c r="T129" s="48">
        <f t="shared" si="20"/>
        <v>90.59909999999999</v>
      </c>
      <c r="U129" s="53">
        <f t="shared" si="8"/>
        <v>90.59909999999999</v>
      </c>
      <c r="V129" s="53">
        <f t="shared" si="9"/>
        <v>-0.09909999999999286</v>
      </c>
      <c r="W129" s="280">
        <f>U129/J129</f>
        <v>1.3087249194678374</v>
      </c>
      <c r="X129" s="281">
        <f>J129/G129</f>
        <v>1.0957973882073606</v>
      </c>
      <c r="Y129" s="282"/>
      <c r="Z129" s="228">
        <v>116</v>
      </c>
      <c r="AA129" s="226">
        <v>20.26743</v>
      </c>
      <c r="AB129" s="226">
        <v>33.470369999999996</v>
      </c>
      <c r="AC129" s="227">
        <v>18.430649999999996</v>
      </c>
      <c r="AD129" s="227">
        <v>18.430649999999996</v>
      </c>
      <c r="AE129" s="227">
        <f t="shared" si="13"/>
        <v>90.59909999999999</v>
      </c>
      <c r="AF129" s="111">
        <f t="shared" si="10"/>
        <v>0.09909999999999286</v>
      </c>
      <c r="AG129" s="111">
        <f t="shared" si="11"/>
        <v>-0.09909999999999286</v>
      </c>
    </row>
    <row r="130" spans="1:33" ht="25.5" customHeight="1">
      <c r="A130" s="373"/>
      <c r="B130" s="375"/>
      <c r="C130" s="373"/>
      <c r="D130" s="371" t="s">
        <v>224</v>
      </c>
      <c r="E130" s="371"/>
      <c r="F130" s="47">
        <v>117</v>
      </c>
      <c r="G130" s="48">
        <v>4</v>
      </c>
      <c r="H130" s="48">
        <v>5</v>
      </c>
      <c r="I130" s="48">
        <f>H130</f>
        <v>5</v>
      </c>
      <c r="J130" s="53">
        <v>4.941</v>
      </c>
      <c r="K130" s="53">
        <v>6.322932</v>
      </c>
      <c r="L130" s="302">
        <f t="shared" si="7"/>
        <v>6.322932</v>
      </c>
      <c r="M130" s="53">
        <v>2.969</v>
      </c>
      <c r="N130" s="302">
        <v>6.322932</v>
      </c>
      <c r="O130" s="280">
        <f>N130/J130</f>
        <v>1.279686703096539</v>
      </c>
      <c r="P130" s="280">
        <f t="shared" si="12"/>
        <v>1</v>
      </c>
      <c r="Q130" s="48">
        <f t="shared" si="17"/>
        <v>1.4519436000000001</v>
      </c>
      <c r="R130" s="48">
        <f t="shared" si="18"/>
        <v>3.6898560000000007</v>
      </c>
      <c r="S130" s="48">
        <f t="shared" si="19"/>
        <v>5.006394</v>
      </c>
      <c r="T130" s="48">
        <f t="shared" si="20"/>
        <v>6.322932</v>
      </c>
      <c r="U130" s="53">
        <f t="shared" si="8"/>
        <v>6.322932</v>
      </c>
      <c r="V130" s="53">
        <f t="shared" si="9"/>
        <v>0</v>
      </c>
      <c r="W130" s="280">
        <f>U130/J130</f>
        <v>1.279686703096539</v>
      </c>
      <c r="X130" s="281">
        <f>J130/G130</f>
        <v>1.23525</v>
      </c>
      <c r="Y130" s="282"/>
      <c r="Z130" s="228">
        <v>117</v>
      </c>
      <c r="AA130" s="226">
        <v>1.4519436000000001</v>
      </c>
      <c r="AB130" s="226">
        <v>2.2379124000000004</v>
      </c>
      <c r="AC130" s="227">
        <v>1.316538</v>
      </c>
      <c r="AD130" s="227">
        <v>1.316538</v>
      </c>
      <c r="AE130" s="227">
        <f t="shared" si="13"/>
        <v>6.322932</v>
      </c>
      <c r="AF130" s="111">
        <f t="shared" si="10"/>
        <v>0</v>
      </c>
      <c r="AG130" s="111">
        <f t="shared" si="11"/>
        <v>0</v>
      </c>
    </row>
    <row r="131" spans="1:33" ht="29.25" customHeight="1">
      <c r="A131" s="373"/>
      <c r="B131" s="375"/>
      <c r="C131" s="373"/>
      <c r="D131" s="371" t="s">
        <v>225</v>
      </c>
      <c r="E131" s="371"/>
      <c r="F131" s="47">
        <v>118</v>
      </c>
      <c r="G131" s="48"/>
      <c r="H131" s="48"/>
      <c r="I131" s="48"/>
      <c r="J131" s="53">
        <v>0</v>
      </c>
      <c r="K131" s="53">
        <v>0</v>
      </c>
      <c r="L131" s="302">
        <f t="shared" si="7"/>
        <v>0</v>
      </c>
      <c r="M131" s="53">
        <v>0</v>
      </c>
      <c r="N131" s="302"/>
      <c r="O131" s="280"/>
      <c r="P131" s="280"/>
      <c r="Q131" s="48">
        <f t="shared" si="17"/>
        <v>0</v>
      </c>
      <c r="R131" s="48">
        <f t="shared" si="18"/>
        <v>0</v>
      </c>
      <c r="S131" s="48">
        <f t="shared" si="19"/>
        <v>0</v>
      </c>
      <c r="T131" s="48">
        <f t="shared" si="20"/>
        <v>0</v>
      </c>
      <c r="U131" s="53">
        <f t="shared" si="8"/>
        <v>0</v>
      </c>
      <c r="V131" s="53">
        <f t="shared" si="9"/>
        <v>0</v>
      </c>
      <c r="W131" s="280"/>
      <c r="X131" s="281"/>
      <c r="Y131" s="282"/>
      <c r="Z131" s="228">
        <v>118</v>
      </c>
      <c r="AA131" s="226">
        <v>0</v>
      </c>
      <c r="AB131" s="226">
        <v>0</v>
      </c>
      <c r="AC131" s="227">
        <v>0</v>
      </c>
      <c r="AD131" s="227">
        <v>0</v>
      </c>
      <c r="AE131" s="227">
        <f t="shared" si="13"/>
        <v>0</v>
      </c>
      <c r="AF131" s="111">
        <f t="shared" si="10"/>
        <v>0</v>
      </c>
      <c r="AG131" s="111">
        <f t="shared" si="11"/>
        <v>0</v>
      </c>
    </row>
    <row r="132" spans="1:33" ht="28.5" customHeight="1">
      <c r="A132" s="373"/>
      <c r="B132" s="375"/>
      <c r="C132" s="373"/>
      <c r="D132" s="371" t="s">
        <v>226</v>
      </c>
      <c r="E132" s="371"/>
      <c r="F132" s="47">
        <v>119</v>
      </c>
      <c r="G132" s="48"/>
      <c r="H132" s="48"/>
      <c r="I132" s="48"/>
      <c r="J132" s="53"/>
      <c r="K132" s="53">
        <v>0</v>
      </c>
      <c r="L132" s="302">
        <f t="shared" si="7"/>
        <v>0</v>
      </c>
      <c r="M132" s="53"/>
      <c r="N132" s="302"/>
      <c r="O132" s="280"/>
      <c r="P132" s="280"/>
      <c r="Q132" s="48">
        <f t="shared" si="17"/>
        <v>0</v>
      </c>
      <c r="R132" s="48">
        <f t="shared" si="18"/>
        <v>0</v>
      </c>
      <c r="S132" s="48">
        <f t="shared" si="19"/>
        <v>0</v>
      </c>
      <c r="T132" s="48">
        <f t="shared" si="20"/>
        <v>0</v>
      </c>
      <c r="U132" s="53">
        <f t="shared" si="8"/>
        <v>0</v>
      </c>
      <c r="V132" s="53">
        <f t="shared" si="9"/>
        <v>0</v>
      </c>
      <c r="W132" s="280"/>
      <c r="X132" s="281"/>
      <c r="Y132" s="282"/>
      <c r="Z132" s="228">
        <v>119</v>
      </c>
      <c r="AA132" s="226">
        <v>0</v>
      </c>
      <c r="AB132" s="226">
        <v>0</v>
      </c>
      <c r="AC132" s="227">
        <v>0</v>
      </c>
      <c r="AD132" s="227">
        <v>0</v>
      </c>
      <c r="AE132" s="227">
        <f t="shared" si="13"/>
        <v>0</v>
      </c>
      <c r="AF132" s="111">
        <f t="shared" si="10"/>
        <v>0</v>
      </c>
      <c r="AG132" s="111">
        <f t="shared" si="11"/>
        <v>0</v>
      </c>
    </row>
    <row r="133" spans="1:33" ht="42.75" customHeight="1">
      <c r="A133" s="373"/>
      <c r="B133" s="375"/>
      <c r="C133" s="369" t="s">
        <v>289</v>
      </c>
      <c r="D133" s="372"/>
      <c r="E133" s="370"/>
      <c r="F133" s="47">
        <v>120</v>
      </c>
      <c r="G133" s="48">
        <v>516.381</v>
      </c>
      <c r="H133" s="48">
        <f>H134+H137+H138+H139+H140+H141</f>
        <v>415</v>
      </c>
      <c r="I133" s="48">
        <f>I134+I137+I138+I139+I140+I141</f>
        <v>415</v>
      </c>
      <c r="J133" s="53">
        <v>230.86</v>
      </c>
      <c r="K133" s="53">
        <v>1168</v>
      </c>
      <c r="L133" s="302">
        <f t="shared" si="7"/>
        <v>1168</v>
      </c>
      <c r="M133" s="53">
        <v>315.247</v>
      </c>
      <c r="N133" s="302">
        <f>N134+N137+N138+N139+N140+N141</f>
        <v>944</v>
      </c>
      <c r="O133" s="280">
        <f>N133/J133</f>
        <v>4.089058303733864</v>
      </c>
      <c r="P133" s="280">
        <f t="shared" si="12"/>
        <v>0.8082191780821918</v>
      </c>
      <c r="Q133" s="53">
        <f>Q134+Q137+Q138+Q139+Q140+Q141</f>
        <v>237</v>
      </c>
      <c r="R133" s="53">
        <f>R134+R137+R138+R139+R140+R141</f>
        <v>652</v>
      </c>
      <c r="S133" s="53">
        <f>S134+S137+S138+S139+S140+S141</f>
        <v>787</v>
      </c>
      <c r="T133" s="53">
        <f>T134+T137+T138+T139+T140+T141</f>
        <v>944</v>
      </c>
      <c r="U133" s="53">
        <f t="shared" si="8"/>
        <v>944</v>
      </c>
      <c r="V133" s="53">
        <f t="shared" si="9"/>
        <v>-224</v>
      </c>
      <c r="W133" s="280">
        <f>U133/J133</f>
        <v>4.089058303733864</v>
      </c>
      <c r="X133" s="281">
        <f>J133/G133</f>
        <v>0.44707299455247196</v>
      </c>
      <c r="Y133" s="282"/>
      <c r="Z133" s="228">
        <v>120</v>
      </c>
      <c r="AA133" s="53">
        <f>AA134+AA137+AA138+AA139+AA140+AA141</f>
        <v>237</v>
      </c>
      <c r="AB133" s="53">
        <f>AB134+AB137+AB138+AB139+AB140+AB141</f>
        <v>341</v>
      </c>
      <c r="AC133" s="53">
        <f>AC134+AC137+AC138+AC139+AC140+AC141</f>
        <v>135</v>
      </c>
      <c r="AD133" s="53">
        <f>AD134+AD137+AD138+AD139+AD140+AD141</f>
        <v>157</v>
      </c>
      <c r="AE133" s="227">
        <f t="shared" si="13"/>
        <v>870</v>
      </c>
      <c r="AF133" s="111">
        <f t="shared" si="10"/>
        <v>224</v>
      </c>
      <c r="AG133" s="111">
        <f t="shared" si="11"/>
        <v>0</v>
      </c>
    </row>
    <row r="134" spans="1:33" ht="27.75" customHeight="1">
      <c r="A134" s="373"/>
      <c r="B134" s="375"/>
      <c r="C134" s="34" t="s">
        <v>27</v>
      </c>
      <c r="D134" s="371" t="s">
        <v>288</v>
      </c>
      <c r="E134" s="371"/>
      <c r="F134" s="47">
        <v>121</v>
      </c>
      <c r="G134" s="48">
        <v>0</v>
      </c>
      <c r="H134" s="48">
        <f>H135+H136</f>
        <v>0</v>
      </c>
      <c r="I134" s="52">
        <f>I135+I136</f>
        <v>0</v>
      </c>
      <c r="J134" s="53">
        <v>0</v>
      </c>
      <c r="K134" s="53">
        <v>0</v>
      </c>
      <c r="L134" s="302">
        <f t="shared" si="7"/>
        <v>0</v>
      </c>
      <c r="M134" s="53">
        <v>0</v>
      </c>
      <c r="N134" s="302"/>
      <c r="O134" s="280"/>
      <c r="P134" s="280"/>
      <c r="Q134" s="48">
        <v>0</v>
      </c>
      <c r="R134" s="48">
        <v>0</v>
      </c>
      <c r="S134" s="48">
        <v>0</v>
      </c>
      <c r="T134" s="48">
        <v>0</v>
      </c>
      <c r="U134" s="53">
        <f t="shared" si="8"/>
        <v>0</v>
      </c>
      <c r="V134" s="53">
        <f t="shared" si="9"/>
        <v>0</v>
      </c>
      <c r="W134" s="280"/>
      <c r="X134" s="281"/>
      <c r="Y134" s="282"/>
      <c r="Z134" s="228">
        <v>121</v>
      </c>
      <c r="AA134" s="226"/>
      <c r="AB134" s="226"/>
      <c r="AC134" s="227"/>
      <c r="AD134" s="227"/>
      <c r="AE134" s="227">
        <f t="shared" si="13"/>
        <v>0</v>
      </c>
      <c r="AF134" s="111">
        <f t="shared" si="10"/>
        <v>0</v>
      </c>
      <c r="AG134" s="111">
        <f t="shared" si="11"/>
        <v>0</v>
      </c>
    </row>
    <row r="135" spans="1:33" ht="15">
      <c r="A135" s="373"/>
      <c r="B135" s="375"/>
      <c r="C135" s="34"/>
      <c r="D135" s="371" t="s">
        <v>97</v>
      </c>
      <c r="E135" s="371"/>
      <c r="F135" s="47">
        <v>122</v>
      </c>
      <c r="G135" s="48"/>
      <c r="H135" s="48"/>
      <c r="I135" s="48"/>
      <c r="J135" s="53"/>
      <c r="K135" s="53"/>
      <c r="L135" s="302">
        <f t="shared" si="7"/>
        <v>0</v>
      </c>
      <c r="M135" s="53"/>
      <c r="N135" s="302"/>
      <c r="O135" s="280"/>
      <c r="P135" s="280"/>
      <c r="Q135" s="48"/>
      <c r="R135" s="48"/>
      <c r="S135" s="48"/>
      <c r="T135" s="48"/>
      <c r="U135" s="53">
        <f t="shared" si="8"/>
        <v>0</v>
      </c>
      <c r="V135" s="53">
        <f t="shared" si="9"/>
        <v>0</v>
      </c>
      <c r="W135" s="280"/>
      <c r="X135" s="281"/>
      <c r="Y135" s="282"/>
      <c r="Z135" s="228">
        <v>122</v>
      </c>
      <c r="AA135" s="226"/>
      <c r="AB135" s="226"/>
      <c r="AC135" s="227"/>
      <c r="AD135" s="227"/>
      <c r="AE135" s="227">
        <f t="shared" si="13"/>
        <v>0</v>
      </c>
      <c r="AF135" s="111">
        <f t="shared" si="10"/>
        <v>0</v>
      </c>
      <c r="AG135" s="111">
        <f t="shared" si="11"/>
        <v>0</v>
      </c>
    </row>
    <row r="136" spans="1:33" ht="15">
      <c r="A136" s="373"/>
      <c r="B136" s="375"/>
      <c r="C136" s="34"/>
      <c r="D136" s="371" t="s">
        <v>98</v>
      </c>
      <c r="E136" s="371"/>
      <c r="F136" s="47">
        <v>123</v>
      </c>
      <c r="G136" s="48">
        <v>0</v>
      </c>
      <c r="H136" s="48"/>
      <c r="I136" s="48"/>
      <c r="J136" s="53">
        <v>0</v>
      </c>
      <c r="K136" s="53"/>
      <c r="L136" s="302">
        <f t="shared" si="7"/>
        <v>0</v>
      </c>
      <c r="M136" s="53">
        <v>0</v>
      </c>
      <c r="N136" s="302"/>
      <c r="O136" s="280"/>
      <c r="P136" s="280"/>
      <c r="Q136" s="48"/>
      <c r="R136" s="48"/>
      <c r="S136" s="48"/>
      <c r="T136" s="48"/>
      <c r="U136" s="53">
        <f t="shared" si="8"/>
        <v>0</v>
      </c>
      <c r="V136" s="53">
        <f t="shared" si="9"/>
        <v>0</v>
      </c>
      <c r="W136" s="280"/>
      <c r="X136" s="281"/>
      <c r="Y136" s="282"/>
      <c r="Z136" s="228">
        <v>123</v>
      </c>
      <c r="AA136" s="226"/>
      <c r="AB136" s="226"/>
      <c r="AC136" s="227"/>
      <c r="AD136" s="227"/>
      <c r="AE136" s="227">
        <f t="shared" si="13"/>
        <v>0</v>
      </c>
      <c r="AF136" s="111">
        <f t="shared" si="10"/>
        <v>0</v>
      </c>
      <c r="AG136" s="111">
        <f t="shared" si="11"/>
        <v>0</v>
      </c>
    </row>
    <row r="137" spans="1:33" ht="15">
      <c r="A137" s="373"/>
      <c r="B137" s="375"/>
      <c r="C137" s="34" t="s">
        <v>28</v>
      </c>
      <c r="D137" s="371" t="s">
        <v>99</v>
      </c>
      <c r="E137" s="371"/>
      <c r="F137" s="47">
        <v>124</v>
      </c>
      <c r="G137" s="48">
        <v>451.976</v>
      </c>
      <c r="H137" s="48">
        <v>205</v>
      </c>
      <c r="I137" s="48">
        <f>H137</f>
        <v>205</v>
      </c>
      <c r="J137" s="53">
        <v>58.785</v>
      </c>
      <c r="K137" s="53">
        <v>377</v>
      </c>
      <c r="L137" s="302">
        <f t="shared" si="7"/>
        <v>377</v>
      </c>
      <c r="M137" s="53">
        <v>16.943</v>
      </c>
      <c r="N137" s="302">
        <v>377</v>
      </c>
      <c r="O137" s="280">
        <f>N137/J137</f>
        <v>6.413200646423408</v>
      </c>
      <c r="P137" s="280">
        <f t="shared" si="12"/>
        <v>1</v>
      </c>
      <c r="Q137" s="48">
        <f>AA137</f>
        <v>50</v>
      </c>
      <c r="R137" s="48">
        <f>AA137+AB137</f>
        <v>277</v>
      </c>
      <c r="S137" s="48">
        <f>AA137+AB137+AC137</f>
        <v>327</v>
      </c>
      <c r="T137" s="48">
        <f>AA137+AB137+AC137+AD137</f>
        <v>377</v>
      </c>
      <c r="U137" s="53">
        <f t="shared" si="8"/>
        <v>377</v>
      </c>
      <c r="V137" s="53">
        <f t="shared" si="9"/>
        <v>0</v>
      </c>
      <c r="W137" s="280">
        <f>U137/J137</f>
        <v>6.413200646423408</v>
      </c>
      <c r="X137" s="281">
        <f>J137/G137</f>
        <v>0.13006221569286863</v>
      </c>
      <c r="Y137" s="282"/>
      <c r="Z137" s="228">
        <v>124</v>
      </c>
      <c r="AA137" s="226">
        <v>50</v>
      </c>
      <c r="AB137" s="226">
        <v>227</v>
      </c>
      <c r="AC137" s="227">
        <v>50</v>
      </c>
      <c r="AD137" s="227">
        <v>50</v>
      </c>
      <c r="AE137" s="227">
        <f t="shared" si="13"/>
        <v>377</v>
      </c>
      <c r="AF137" s="111">
        <f t="shared" si="10"/>
        <v>0</v>
      </c>
      <c r="AG137" s="111">
        <f t="shared" si="11"/>
        <v>0</v>
      </c>
    </row>
    <row r="138" spans="1:33" ht="27.75" customHeight="1">
      <c r="A138" s="373"/>
      <c r="B138" s="375"/>
      <c r="C138" s="34" t="s">
        <v>30</v>
      </c>
      <c r="D138" s="371" t="s">
        <v>209</v>
      </c>
      <c r="E138" s="371"/>
      <c r="F138" s="47">
        <v>125</v>
      </c>
      <c r="G138" s="48"/>
      <c r="H138" s="48"/>
      <c r="I138" s="48"/>
      <c r="J138" s="53"/>
      <c r="K138" s="53"/>
      <c r="L138" s="302">
        <f t="shared" si="7"/>
        <v>0</v>
      </c>
      <c r="M138" s="53"/>
      <c r="N138" s="302"/>
      <c r="O138" s="280"/>
      <c r="P138" s="280"/>
      <c r="Q138" s="48"/>
      <c r="R138" s="48"/>
      <c r="S138" s="48"/>
      <c r="T138" s="48"/>
      <c r="U138" s="53">
        <f t="shared" si="8"/>
        <v>0</v>
      </c>
      <c r="V138" s="53">
        <f t="shared" si="9"/>
        <v>0</v>
      </c>
      <c r="W138" s="280"/>
      <c r="X138" s="281"/>
      <c r="Y138" s="282"/>
      <c r="Z138" s="228">
        <v>125</v>
      </c>
      <c r="AA138" s="226"/>
      <c r="AB138" s="226"/>
      <c r="AC138" s="227"/>
      <c r="AD138" s="227"/>
      <c r="AE138" s="227">
        <f t="shared" si="13"/>
        <v>0</v>
      </c>
      <c r="AF138" s="111">
        <f t="shared" si="10"/>
        <v>0</v>
      </c>
      <c r="AG138" s="111">
        <f t="shared" si="11"/>
        <v>0</v>
      </c>
    </row>
    <row r="139" spans="1:33" s="316" customFormat="1" ht="16.5" customHeight="1">
      <c r="A139" s="373"/>
      <c r="B139" s="375"/>
      <c r="C139" s="309" t="s">
        <v>32</v>
      </c>
      <c r="D139" s="383" t="s">
        <v>414</v>
      </c>
      <c r="E139" s="384"/>
      <c r="F139" s="310">
        <v>126</v>
      </c>
      <c r="G139" s="305"/>
      <c r="H139" s="305"/>
      <c r="I139" s="305"/>
      <c r="J139" s="302"/>
      <c r="K139" s="302">
        <v>641</v>
      </c>
      <c r="L139" s="302">
        <f t="shared" si="7"/>
        <v>641</v>
      </c>
      <c r="M139" s="53">
        <v>241.741</v>
      </c>
      <c r="N139" s="302">
        <v>417</v>
      </c>
      <c r="O139" s="280"/>
      <c r="P139" s="280">
        <f t="shared" si="12"/>
        <v>0.6505460218408736</v>
      </c>
      <c r="Q139" s="305">
        <v>160</v>
      </c>
      <c r="R139" s="305">
        <v>320</v>
      </c>
      <c r="S139" s="305">
        <f>AA139+AB139+AC139</f>
        <v>368</v>
      </c>
      <c r="T139" s="305">
        <f>AA139+AB139+AC139+AD139</f>
        <v>417</v>
      </c>
      <c r="U139" s="302">
        <f t="shared" si="8"/>
        <v>417</v>
      </c>
      <c r="V139" s="53">
        <f t="shared" si="9"/>
        <v>-224</v>
      </c>
      <c r="W139" s="311"/>
      <c r="X139" s="312"/>
      <c r="Y139" s="313"/>
      <c r="Z139" s="314">
        <v>126</v>
      </c>
      <c r="AA139" s="318">
        <v>160</v>
      </c>
      <c r="AB139" s="318">
        <v>160</v>
      </c>
      <c r="AC139" s="315">
        <v>48</v>
      </c>
      <c r="AD139" s="315">
        <v>49</v>
      </c>
      <c r="AE139" s="315">
        <f t="shared" si="13"/>
        <v>417</v>
      </c>
      <c r="AF139" s="111">
        <f t="shared" si="10"/>
        <v>224</v>
      </c>
      <c r="AG139" s="111">
        <f t="shared" si="11"/>
        <v>0</v>
      </c>
    </row>
    <row r="140" spans="1:33" ht="15" customHeight="1">
      <c r="A140" s="373"/>
      <c r="B140" s="375"/>
      <c r="C140" s="159" t="s">
        <v>33</v>
      </c>
      <c r="D140" s="371" t="s">
        <v>41</v>
      </c>
      <c r="E140" s="371"/>
      <c r="F140" s="47">
        <v>127</v>
      </c>
      <c r="G140" s="48">
        <v>64.405</v>
      </c>
      <c r="H140" s="48">
        <v>190</v>
      </c>
      <c r="I140" s="48">
        <f>H140</f>
        <v>190</v>
      </c>
      <c r="J140" s="53">
        <v>97.894</v>
      </c>
      <c r="K140" s="53">
        <v>190</v>
      </c>
      <c r="L140" s="302">
        <f t="shared" si="7"/>
        <v>190</v>
      </c>
      <c r="M140" s="53">
        <v>56.563</v>
      </c>
      <c r="N140" s="302">
        <v>190</v>
      </c>
      <c r="O140" s="280">
        <f>N140/J140</f>
        <v>1.9408748237889961</v>
      </c>
      <c r="P140" s="280">
        <f t="shared" si="12"/>
        <v>1</v>
      </c>
      <c r="Q140" s="48">
        <f>AA140</f>
        <v>47</v>
      </c>
      <c r="R140" s="48">
        <f>AA140+AB140</f>
        <v>95</v>
      </c>
      <c r="S140" s="48">
        <f>AA140+AB140+AC140</f>
        <v>142</v>
      </c>
      <c r="T140" s="48">
        <f>AA140+AB140+AC140+AD140</f>
        <v>190</v>
      </c>
      <c r="U140" s="53">
        <f t="shared" si="8"/>
        <v>190</v>
      </c>
      <c r="V140" s="53">
        <f t="shared" si="9"/>
        <v>0</v>
      </c>
      <c r="W140" s="280">
        <f>U140/J140</f>
        <v>1.9408748237889961</v>
      </c>
      <c r="X140" s="281">
        <f>J140/G140</f>
        <v>1.5199751572082913</v>
      </c>
      <c r="Y140" s="282"/>
      <c r="Z140" s="228">
        <v>127</v>
      </c>
      <c r="AA140" s="226">
        <v>47</v>
      </c>
      <c r="AB140" s="226">
        <v>48</v>
      </c>
      <c r="AC140" s="227">
        <v>47</v>
      </c>
      <c r="AD140" s="227">
        <v>48</v>
      </c>
      <c r="AE140" s="227">
        <f t="shared" si="13"/>
        <v>190</v>
      </c>
      <c r="AF140" s="111">
        <f t="shared" si="10"/>
        <v>0</v>
      </c>
      <c r="AG140" s="111">
        <f t="shared" si="11"/>
        <v>0</v>
      </c>
    </row>
    <row r="141" spans="1:33" ht="42.75" customHeight="1">
      <c r="A141" s="373"/>
      <c r="B141" s="376"/>
      <c r="C141" s="161" t="s">
        <v>240</v>
      </c>
      <c r="D141" s="389" t="s">
        <v>323</v>
      </c>
      <c r="E141" s="390"/>
      <c r="F141" s="47">
        <v>128</v>
      </c>
      <c r="G141" s="48"/>
      <c r="H141" s="48">
        <f>H142-H145</f>
        <v>20</v>
      </c>
      <c r="I141" s="48">
        <f>I142-I145</f>
        <v>20</v>
      </c>
      <c r="J141" s="53">
        <v>74.18100000000001</v>
      </c>
      <c r="K141" s="53">
        <v>-40</v>
      </c>
      <c r="L141" s="302">
        <f t="shared" si="7"/>
        <v>-40</v>
      </c>
      <c r="M141" s="53">
        <v>0</v>
      </c>
      <c r="N141" s="302">
        <f>N142-N145</f>
        <v>-40</v>
      </c>
      <c r="O141" s="280">
        <f>N141/J141</f>
        <v>-0.5392216335719389</v>
      </c>
      <c r="P141" s="280">
        <f t="shared" si="12"/>
        <v>1</v>
      </c>
      <c r="Q141" s="53">
        <f>Q142-Q145</f>
        <v>-20</v>
      </c>
      <c r="R141" s="53">
        <f>R142-R145</f>
        <v>-40</v>
      </c>
      <c r="S141" s="53">
        <f>S142-S145</f>
        <v>-50</v>
      </c>
      <c r="T141" s="53">
        <f>T142-T145</f>
        <v>-40</v>
      </c>
      <c r="U141" s="53">
        <f t="shared" si="8"/>
        <v>-40</v>
      </c>
      <c r="V141" s="53">
        <f t="shared" si="9"/>
        <v>0</v>
      </c>
      <c r="W141" s="280">
        <f>U141/J141</f>
        <v>-0.5392216335719389</v>
      </c>
      <c r="X141" s="281"/>
      <c r="Y141" s="282"/>
      <c r="Z141" s="228">
        <v>128</v>
      </c>
      <c r="AA141" s="53">
        <f>AA142-AA145</f>
        <v>-20</v>
      </c>
      <c r="AB141" s="53">
        <f>AB142-AB145</f>
        <v>-94</v>
      </c>
      <c r="AC141" s="53">
        <f>AC142-AC145</f>
        <v>-10</v>
      </c>
      <c r="AD141" s="53">
        <f>AD142-AD145</f>
        <v>10</v>
      </c>
      <c r="AE141" s="227">
        <f t="shared" si="13"/>
        <v>-114</v>
      </c>
      <c r="AF141" s="111">
        <f t="shared" si="10"/>
        <v>0</v>
      </c>
      <c r="AG141" s="111">
        <f t="shared" si="11"/>
        <v>0</v>
      </c>
    </row>
    <row r="142" spans="1:33" ht="30" customHeight="1">
      <c r="A142" s="373"/>
      <c r="B142" s="34"/>
      <c r="C142" s="34"/>
      <c r="D142" s="162" t="s">
        <v>137</v>
      </c>
      <c r="E142" s="163" t="s">
        <v>297</v>
      </c>
      <c r="F142" s="47">
        <v>129</v>
      </c>
      <c r="G142" s="48">
        <v>0</v>
      </c>
      <c r="H142" s="48">
        <v>40</v>
      </c>
      <c r="I142" s="48">
        <f>H142</f>
        <v>40</v>
      </c>
      <c r="J142" s="53">
        <v>142.11</v>
      </c>
      <c r="K142" s="53">
        <v>114</v>
      </c>
      <c r="L142" s="302">
        <f t="shared" si="7"/>
        <v>114</v>
      </c>
      <c r="M142" s="53">
        <v>0</v>
      </c>
      <c r="N142" s="302">
        <v>114</v>
      </c>
      <c r="O142" s="280">
        <f>N142/J142</f>
        <v>0.8021954823728097</v>
      </c>
      <c r="P142" s="280">
        <f t="shared" si="12"/>
        <v>1</v>
      </c>
      <c r="Q142" s="48">
        <f>Q143+Q144</f>
        <v>0</v>
      </c>
      <c r="R142" s="48">
        <f>R143+R144</f>
        <v>74</v>
      </c>
      <c r="S142" s="48">
        <v>84</v>
      </c>
      <c r="T142" s="48">
        <v>114</v>
      </c>
      <c r="U142" s="53">
        <f t="shared" si="8"/>
        <v>114</v>
      </c>
      <c r="V142" s="53">
        <f t="shared" si="9"/>
        <v>0</v>
      </c>
      <c r="W142" s="280">
        <f>U142/J142</f>
        <v>0.8021954823728097</v>
      </c>
      <c r="X142" s="281"/>
      <c r="Y142" s="282"/>
      <c r="Z142" s="228">
        <v>129</v>
      </c>
      <c r="AA142" s="226"/>
      <c r="AB142" s="226"/>
      <c r="AC142" s="227">
        <v>10</v>
      </c>
      <c r="AD142" s="227">
        <v>30</v>
      </c>
      <c r="AE142" s="227">
        <f t="shared" si="13"/>
        <v>40</v>
      </c>
      <c r="AF142" s="111">
        <f t="shared" si="10"/>
        <v>0</v>
      </c>
      <c r="AG142" s="111">
        <f t="shared" si="11"/>
        <v>0</v>
      </c>
    </row>
    <row r="143" spans="1:33" ht="38.25">
      <c r="A143" s="373"/>
      <c r="B143" s="34"/>
      <c r="C143" s="164"/>
      <c r="D143" s="162" t="s">
        <v>286</v>
      </c>
      <c r="E143" s="158" t="s">
        <v>298</v>
      </c>
      <c r="F143" s="47">
        <v>130</v>
      </c>
      <c r="G143" s="48"/>
      <c r="H143" s="48"/>
      <c r="I143" s="48"/>
      <c r="J143" s="53"/>
      <c r="K143" s="53">
        <v>74</v>
      </c>
      <c r="L143" s="302">
        <f aca="true" t="shared" si="23" ref="L143:M167">K143</f>
        <v>74</v>
      </c>
      <c r="M143" s="53"/>
      <c r="N143" s="302">
        <v>74</v>
      </c>
      <c r="O143" s="280"/>
      <c r="P143" s="280">
        <f>N143/L143</f>
        <v>1</v>
      </c>
      <c r="Q143" s="48">
        <f>AA143</f>
        <v>0</v>
      </c>
      <c r="R143" s="48">
        <f>AA143+AB143</f>
        <v>74</v>
      </c>
      <c r="S143" s="48">
        <f>AA143+AB143+AC143</f>
        <v>74</v>
      </c>
      <c r="T143" s="48">
        <f>AA143+AB143+AC143+AD143</f>
        <v>74</v>
      </c>
      <c r="U143" s="53">
        <f aca="true" t="shared" si="24" ref="U143:U184">T143</f>
        <v>74</v>
      </c>
      <c r="V143" s="53">
        <f aca="true" t="shared" si="25" ref="V143:V159">N143-L143</f>
        <v>0</v>
      </c>
      <c r="W143" s="280"/>
      <c r="X143" s="281"/>
      <c r="Y143" s="282"/>
      <c r="Z143" s="228">
        <v>130</v>
      </c>
      <c r="AA143" s="226"/>
      <c r="AB143" s="226">
        <v>74</v>
      </c>
      <c r="AC143" s="227"/>
      <c r="AD143" s="227"/>
      <c r="AE143" s="227">
        <f t="shared" si="13"/>
        <v>74</v>
      </c>
      <c r="AF143" s="111">
        <f aca="true" t="shared" si="26" ref="AF143:AF163">L143-N143</f>
        <v>0</v>
      </c>
      <c r="AG143" s="111">
        <f aca="true" t="shared" si="27" ref="AG143:AG162">N143-T143</f>
        <v>0</v>
      </c>
    </row>
    <row r="144" spans="1:33" ht="27" customHeight="1">
      <c r="A144" s="373"/>
      <c r="B144" s="34"/>
      <c r="C144" s="164"/>
      <c r="D144" s="162" t="s">
        <v>319</v>
      </c>
      <c r="E144" s="165" t="s">
        <v>327</v>
      </c>
      <c r="F144" s="47" t="s">
        <v>318</v>
      </c>
      <c r="G144" s="48"/>
      <c r="H144" s="48"/>
      <c r="I144" s="48"/>
      <c r="J144" s="53"/>
      <c r="K144" s="53"/>
      <c r="L144" s="302">
        <f t="shared" si="23"/>
        <v>0</v>
      </c>
      <c r="M144" s="53"/>
      <c r="N144" s="302"/>
      <c r="O144" s="280"/>
      <c r="P144" s="280"/>
      <c r="Q144" s="48"/>
      <c r="R144" s="48"/>
      <c r="S144" s="48"/>
      <c r="T144" s="48"/>
      <c r="U144" s="53">
        <f t="shared" si="24"/>
        <v>0</v>
      </c>
      <c r="V144" s="53">
        <f t="shared" si="25"/>
        <v>0</v>
      </c>
      <c r="W144" s="280"/>
      <c r="X144" s="281"/>
      <c r="Y144" s="282"/>
      <c r="Z144" s="228" t="s">
        <v>318</v>
      </c>
      <c r="AA144" s="226"/>
      <c r="AB144" s="226"/>
      <c r="AC144" s="227"/>
      <c r="AD144" s="227"/>
      <c r="AE144" s="227">
        <f t="shared" si="13"/>
        <v>0</v>
      </c>
      <c r="AF144" s="111">
        <f t="shared" si="26"/>
        <v>0</v>
      </c>
      <c r="AG144" s="111">
        <f t="shared" si="27"/>
        <v>0</v>
      </c>
    </row>
    <row r="145" spans="1:33" ht="41.25" customHeight="1">
      <c r="A145" s="373"/>
      <c r="B145" s="34"/>
      <c r="C145" s="164"/>
      <c r="D145" s="162" t="s">
        <v>212</v>
      </c>
      <c r="E145" s="163" t="s">
        <v>218</v>
      </c>
      <c r="F145" s="47">
        <v>131</v>
      </c>
      <c r="G145" s="48"/>
      <c r="H145" s="48">
        <f>H146</f>
        <v>20</v>
      </c>
      <c r="I145" s="48">
        <f>I146</f>
        <v>20</v>
      </c>
      <c r="J145" s="53">
        <v>67.929</v>
      </c>
      <c r="K145" s="53">
        <v>154</v>
      </c>
      <c r="L145" s="302">
        <f t="shared" si="23"/>
        <v>154</v>
      </c>
      <c r="M145" s="53">
        <v>0</v>
      </c>
      <c r="N145" s="305">
        <v>154</v>
      </c>
      <c r="O145" s="280">
        <f>N145/J145</f>
        <v>2.267072973251483</v>
      </c>
      <c r="P145" s="280">
        <f>N145/L145</f>
        <v>1</v>
      </c>
      <c r="Q145" s="48">
        <f>Q146</f>
        <v>20</v>
      </c>
      <c r="R145" s="48">
        <f>R146</f>
        <v>114</v>
      </c>
      <c r="S145" s="48">
        <f>S146</f>
        <v>134</v>
      </c>
      <c r="T145" s="48">
        <f>T146</f>
        <v>154</v>
      </c>
      <c r="U145" s="53">
        <f t="shared" si="24"/>
        <v>154</v>
      </c>
      <c r="V145" s="53">
        <f t="shared" si="25"/>
        <v>0</v>
      </c>
      <c r="W145" s="280">
        <f>U145/J145</f>
        <v>2.267072973251483</v>
      </c>
      <c r="X145" s="281"/>
      <c r="Y145" s="282"/>
      <c r="Z145" s="228">
        <v>131</v>
      </c>
      <c r="AA145" s="226">
        <f>AA146</f>
        <v>20</v>
      </c>
      <c r="AB145" s="226">
        <f>AB146</f>
        <v>94</v>
      </c>
      <c r="AC145" s="226">
        <f>AC146</f>
        <v>20</v>
      </c>
      <c r="AD145" s="226">
        <f>AD146</f>
        <v>20</v>
      </c>
      <c r="AE145" s="227">
        <f aca="true" t="shared" si="28" ref="AE145:AE184">SUM(AA145:AD145)</f>
        <v>154</v>
      </c>
      <c r="AF145" s="111">
        <f t="shared" si="26"/>
        <v>0</v>
      </c>
      <c r="AG145" s="111">
        <f t="shared" si="27"/>
        <v>0</v>
      </c>
    </row>
    <row r="146" spans="1:33" ht="39" customHeight="1">
      <c r="A146" s="373"/>
      <c r="B146" s="34"/>
      <c r="C146" s="34"/>
      <c r="D146" s="149" t="s">
        <v>213</v>
      </c>
      <c r="E146" s="149" t="s">
        <v>301</v>
      </c>
      <c r="F146" s="47">
        <v>132</v>
      </c>
      <c r="G146" s="48"/>
      <c r="H146" s="48">
        <f>H147+H148+H149</f>
        <v>20</v>
      </c>
      <c r="I146" s="48">
        <f>I147+I148+I149</f>
        <v>20</v>
      </c>
      <c r="J146" s="53">
        <v>67.929</v>
      </c>
      <c r="K146" s="53">
        <v>154</v>
      </c>
      <c r="L146" s="302">
        <f t="shared" si="23"/>
        <v>154</v>
      </c>
      <c r="M146" s="53">
        <v>0</v>
      </c>
      <c r="N146" s="305">
        <v>154</v>
      </c>
      <c r="O146" s="280">
        <f>N146/J146</f>
        <v>2.267072973251483</v>
      </c>
      <c r="P146" s="280">
        <f>N146/L146</f>
        <v>1</v>
      </c>
      <c r="Q146" s="48">
        <f>Q147+Q148+Q149</f>
        <v>20</v>
      </c>
      <c r="R146" s="48">
        <f>R147+R148+R149</f>
        <v>114</v>
      </c>
      <c r="S146" s="48">
        <f>S147+S148+S149</f>
        <v>134</v>
      </c>
      <c r="T146" s="48">
        <f>T147+T148+T149</f>
        <v>154</v>
      </c>
      <c r="U146" s="53">
        <f t="shared" si="24"/>
        <v>154</v>
      </c>
      <c r="V146" s="53">
        <f t="shared" si="25"/>
        <v>0</v>
      </c>
      <c r="W146" s="280">
        <f>U146/J146</f>
        <v>2.267072973251483</v>
      </c>
      <c r="X146" s="281"/>
      <c r="Y146" s="282"/>
      <c r="Z146" s="228">
        <v>132</v>
      </c>
      <c r="AA146" s="48">
        <f>AA147+AA148+AA149</f>
        <v>20</v>
      </c>
      <c r="AB146" s="48">
        <f>AB147+AB148+AB149</f>
        <v>94</v>
      </c>
      <c r="AC146" s="48">
        <f>AC147+AC148+AC149</f>
        <v>20</v>
      </c>
      <c r="AD146" s="48">
        <f>AD147+AD148+AD149</f>
        <v>20</v>
      </c>
      <c r="AE146" s="227">
        <f t="shared" si="28"/>
        <v>154</v>
      </c>
      <c r="AF146" s="111">
        <f t="shared" si="26"/>
        <v>0</v>
      </c>
      <c r="AG146" s="111">
        <f t="shared" si="27"/>
        <v>0</v>
      </c>
    </row>
    <row r="147" spans="1:33" ht="26.25" customHeight="1">
      <c r="A147" s="373"/>
      <c r="B147" s="34"/>
      <c r="C147" s="34"/>
      <c r="D147" s="149"/>
      <c r="E147" s="149" t="s">
        <v>234</v>
      </c>
      <c r="F147" s="47">
        <v>133</v>
      </c>
      <c r="G147" s="48"/>
      <c r="H147" s="48">
        <v>0</v>
      </c>
      <c r="I147" s="48">
        <f>H147</f>
        <v>0</v>
      </c>
      <c r="J147" s="53"/>
      <c r="K147" s="53">
        <v>74</v>
      </c>
      <c r="L147" s="302">
        <f t="shared" si="23"/>
        <v>74</v>
      </c>
      <c r="M147" s="53"/>
      <c r="N147" s="302">
        <v>74</v>
      </c>
      <c r="O147" s="280"/>
      <c r="P147" s="280">
        <f>N147/L147</f>
        <v>1</v>
      </c>
      <c r="Q147" s="48">
        <f>AA147</f>
        <v>0</v>
      </c>
      <c r="R147" s="48">
        <f>AA147+AB147</f>
        <v>74</v>
      </c>
      <c r="S147" s="48">
        <f>AA147+AB147+AC147</f>
        <v>74</v>
      </c>
      <c r="T147" s="48">
        <f>AA147+AB147+AC147+AD147</f>
        <v>74</v>
      </c>
      <c r="U147" s="53">
        <f t="shared" si="24"/>
        <v>74</v>
      </c>
      <c r="V147" s="53">
        <f t="shared" si="25"/>
        <v>0</v>
      </c>
      <c r="W147" s="280"/>
      <c r="X147" s="281"/>
      <c r="Y147" s="282"/>
      <c r="Z147" s="228">
        <v>133</v>
      </c>
      <c r="AA147" s="226"/>
      <c r="AB147" s="226">
        <v>74</v>
      </c>
      <c r="AC147" s="227"/>
      <c r="AD147" s="227"/>
      <c r="AE147" s="227">
        <f t="shared" si="28"/>
        <v>74</v>
      </c>
      <c r="AF147" s="111">
        <f t="shared" si="26"/>
        <v>0</v>
      </c>
      <c r="AG147" s="111">
        <f t="shared" si="27"/>
        <v>0</v>
      </c>
    </row>
    <row r="148" spans="1:33" ht="37.5" customHeight="1">
      <c r="A148" s="373"/>
      <c r="B148" s="34"/>
      <c r="C148" s="34"/>
      <c r="D148" s="149"/>
      <c r="E148" s="149" t="s">
        <v>235</v>
      </c>
      <c r="F148" s="47">
        <v>134</v>
      </c>
      <c r="G148" s="48"/>
      <c r="H148" s="48">
        <v>20</v>
      </c>
      <c r="I148" s="48">
        <f>H148</f>
        <v>20</v>
      </c>
      <c r="J148" s="53">
        <v>67.929</v>
      </c>
      <c r="K148" s="53">
        <v>80</v>
      </c>
      <c r="L148" s="302">
        <f t="shared" si="23"/>
        <v>80</v>
      </c>
      <c r="M148" s="53">
        <v>0</v>
      </c>
      <c r="N148" s="302">
        <v>80</v>
      </c>
      <c r="O148" s="280">
        <f>N148/J148</f>
        <v>1.1777002458449264</v>
      </c>
      <c r="P148" s="280">
        <f>N148/L148</f>
        <v>1</v>
      </c>
      <c r="Q148" s="48">
        <f>AA148</f>
        <v>20</v>
      </c>
      <c r="R148" s="48">
        <f>AA148+AB148</f>
        <v>40</v>
      </c>
      <c r="S148" s="48">
        <f>AA148+AB148+AC148</f>
        <v>60</v>
      </c>
      <c r="T148" s="48">
        <f>AA148+AB148+AC148+AD148</f>
        <v>80</v>
      </c>
      <c r="U148" s="53">
        <f t="shared" si="24"/>
        <v>80</v>
      </c>
      <c r="V148" s="53">
        <f t="shared" si="25"/>
        <v>0</v>
      </c>
      <c r="W148" s="280">
        <f>U148/J148</f>
        <v>1.1777002458449264</v>
      </c>
      <c r="X148" s="281"/>
      <c r="Y148" s="282"/>
      <c r="Z148" s="228">
        <v>134</v>
      </c>
      <c r="AA148" s="226">
        <v>20</v>
      </c>
      <c r="AB148" s="226">
        <v>20</v>
      </c>
      <c r="AC148" s="227">
        <v>20</v>
      </c>
      <c r="AD148" s="227">
        <v>20</v>
      </c>
      <c r="AE148" s="227">
        <f t="shared" si="28"/>
        <v>80</v>
      </c>
      <c r="AF148" s="111">
        <f t="shared" si="26"/>
        <v>0</v>
      </c>
      <c r="AG148" s="111">
        <f t="shared" si="27"/>
        <v>0</v>
      </c>
    </row>
    <row r="149" spans="1:33" ht="13.5" customHeight="1">
      <c r="A149" s="373"/>
      <c r="B149" s="34"/>
      <c r="C149" s="34"/>
      <c r="D149" s="149"/>
      <c r="E149" s="152" t="s">
        <v>236</v>
      </c>
      <c r="F149" s="47">
        <v>135</v>
      </c>
      <c r="G149" s="48"/>
      <c r="H149" s="48"/>
      <c r="I149" s="48"/>
      <c r="J149" s="53"/>
      <c r="K149" s="53"/>
      <c r="L149" s="302">
        <f t="shared" si="23"/>
        <v>0</v>
      </c>
      <c r="M149" s="53"/>
      <c r="N149" s="302"/>
      <c r="O149" s="280"/>
      <c r="P149" s="280"/>
      <c r="Q149" s="48"/>
      <c r="R149" s="48"/>
      <c r="S149" s="48"/>
      <c r="T149" s="48"/>
      <c r="U149" s="53">
        <f t="shared" si="24"/>
        <v>0</v>
      </c>
      <c r="V149" s="53">
        <f t="shared" si="25"/>
        <v>0</v>
      </c>
      <c r="W149" s="280"/>
      <c r="X149" s="281"/>
      <c r="Y149" s="282"/>
      <c r="Z149" s="228">
        <v>135</v>
      </c>
      <c r="AA149" s="226"/>
      <c r="AB149" s="226"/>
      <c r="AC149" s="227"/>
      <c r="AD149" s="227"/>
      <c r="AE149" s="227">
        <f t="shared" si="28"/>
        <v>0</v>
      </c>
      <c r="AF149" s="111">
        <f t="shared" si="26"/>
        <v>0</v>
      </c>
      <c r="AG149" s="111">
        <f t="shared" si="27"/>
        <v>0</v>
      </c>
    </row>
    <row r="150" spans="1:33" ht="14.25" customHeight="1">
      <c r="A150" s="373"/>
      <c r="B150" s="34">
        <v>2</v>
      </c>
      <c r="C150" s="34"/>
      <c r="D150" s="371" t="s">
        <v>302</v>
      </c>
      <c r="E150" s="371"/>
      <c r="F150" s="45">
        <v>136</v>
      </c>
      <c r="G150" s="53"/>
      <c r="H150" s="53">
        <f>H151+H154+H157</f>
        <v>2</v>
      </c>
      <c r="I150" s="53">
        <f>I151+I154+I157</f>
        <v>2</v>
      </c>
      <c r="J150" s="53"/>
      <c r="K150" s="53">
        <v>0</v>
      </c>
      <c r="L150" s="302">
        <f t="shared" si="23"/>
        <v>0</v>
      </c>
      <c r="M150" s="53"/>
      <c r="N150" s="302"/>
      <c r="O150" s="280"/>
      <c r="P150" s="280"/>
      <c r="Q150" s="48">
        <f>Q151+Q154+Q157</f>
        <v>0</v>
      </c>
      <c r="R150" s="48">
        <f>R151+R154+R157</f>
        <v>0</v>
      </c>
      <c r="S150" s="48">
        <f>S151+S154+S157</f>
        <v>0</v>
      </c>
      <c r="T150" s="48">
        <f>T151+T154+T157</f>
        <v>0</v>
      </c>
      <c r="U150" s="53">
        <f t="shared" si="24"/>
        <v>0</v>
      </c>
      <c r="V150" s="53">
        <f t="shared" si="25"/>
        <v>0</v>
      </c>
      <c r="W150" s="280"/>
      <c r="X150" s="281"/>
      <c r="Y150" s="282"/>
      <c r="Z150" s="228">
        <v>136</v>
      </c>
      <c r="AA150" s="48">
        <f>AA151+AA154+AA157</f>
        <v>0</v>
      </c>
      <c r="AB150" s="48">
        <f>AB151+AB154+AB157</f>
        <v>0</v>
      </c>
      <c r="AC150" s="48">
        <f>AC151+AC154+AC157</f>
        <v>0</v>
      </c>
      <c r="AD150" s="48">
        <f>AD151+AD154+AD157</f>
        <v>2</v>
      </c>
      <c r="AE150" s="227">
        <f t="shared" si="28"/>
        <v>2</v>
      </c>
      <c r="AF150" s="111">
        <f t="shared" si="26"/>
        <v>0</v>
      </c>
      <c r="AG150" s="111">
        <f t="shared" si="27"/>
        <v>0</v>
      </c>
    </row>
    <row r="151" spans="1:33" ht="14.25" customHeight="1">
      <c r="A151" s="373"/>
      <c r="B151" s="373"/>
      <c r="C151" s="34" t="s">
        <v>27</v>
      </c>
      <c r="D151" s="371" t="s">
        <v>303</v>
      </c>
      <c r="E151" s="371"/>
      <c r="F151" s="47">
        <v>137</v>
      </c>
      <c r="G151" s="48"/>
      <c r="H151" s="48">
        <f>H152+H153</f>
        <v>0</v>
      </c>
      <c r="I151" s="48">
        <f>I152+I153</f>
        <v>0</v>
      </c>
      <c r="J151" s="53"/>
      <c r="K151" s="53">
        <v>0</v>
      </c>
      <c r="L151" s="302">
        <f t="shared" si="23"/>
        <v>0</v>
      </c>
      <c r="M151" s="53"/>
      <c r="N151" s="302"/>
      <c r="O151" s="280"/>
      <c r="P151" s="280"/>
      <c r="Q151" s="48">
        <v>0</v>
      </c>
      <c r="R151" s="48">
        <v>0</v>
      </c>
      <c r="S151" s="48">
        <v>0</v>
      </c>
      <c r="T151" s="48">
        <v>0</v>
      </c>
      <c r="U151" s="53">
        <f t="shared" si="24"/>
        <v>0</v>
      </c>
      <c r="V151" s="53">
        <f t="shared" si="25"/>
        <v>0</v>
      </c>
      <c r="W151" s="280"/>
      <c r="X151" s="281"/>
      <c r="Y151" s="282"/>
      <c r="Z151" s="228">
        <v>137</v>
      </c>
      <c r="AA151" s="226"/>
      <c r="AB151" s="226"/>
      <c r="AC151" s="227"/>
      <c r="AD151" s="227"/>
      <c r="AE151" s="227">
        <f t="shared" si="28"/>
        <v>0</v>
      </c>
      <c r="AF151" s="111">
        <f t="shared" si="26"/>
        <v>0</v>
      </c>
      <c r="AG151" s="111">
        <f t="shared" si="27"/>
        <v>0</v>
      </c>
    </row>
    <row r="152" spans="1:33" ht="31.5" customHeight="1">
      <c r="A152" s="373"/>
      <c r="B152" s="373"/>
      <c r="C152" s="34"/>
      <c r="D152" s="149" t="s">
        <v>162</v>
      </c>
      <c r="E152" s="149" t="s">
        <v>164</v>
      </c>
      <c r="F152" s="47">
        <v>138</v>
      </c>
      <c r="G152" s="48"/>
      <c r="H152" s="48"/>
      <c r="I152" s="48"/>
      <c r="J152" s="53"/>
      <c r="K152" s="53"/>
      <c r="L152" s="302">
        <f t="shared" si="23"/>
        <v>0</v>
      </c>
      <c r="M152" s="53"/>
      <c r="N152" s="302"/>
      <c r="O152" s="280"/>
      <c r="P152" s="280"/>
      <c r="Q152" s="48"/>
      <c r="R152" s="48"/>
      <c r="S152" s="48"/>
      <c r="T152" s="48"/>
      <c r="U152" s="53">
        <f t="shared" si="24"/>
        <v>0</v>
      </c>
      <c r="V152" s="53">
        <f t="shared" si="25"/>
        <v>0</v>
      </c>
      <c r="W152" s="280"/>
      <c r="X152" s="281"/>
      <c r="Y152" s="282"/>
      <c r="Z152" s="228">
        <v>138</v>
      </c>
      <c r="AA152" s="226"/>
      <c r="AB152" s="226"/>
      <c r="AC152" s="227"/>
      <c r="AD152" s="227"/>
      <c r="AE152" s="227">
        <f t="shared" si="28"/>
        <v>0</v>
      </c>
      <c r="AF152" s="111">
        <f t="shared" si="26"/>
        <v>0</v>
      </c>
      <c r="AG152" s="111">
        <f t="shared" si="27"/>
        <v>0</v>
      </c>
    </row>
    <row r="153" spans="1:33" ht="29.25" customHeight="1">
      <c r="A153" s="373"/>
      <c r="B153" s="373"/>
      <c r="C153" s="34"/>
      <c r="D153" s="149" t="s">
        <v>163</v>
      </c>
      <c r="E153" s="149" t="s">
        <v>165</v>
      </c>
      <c r="F153" s="47">
        <v>139</v>
      </c>
      <c r="G153" s="48"/>
      <c r="H153" s="48"/>
      <c r="I153" s="48"/>
      <c r="J153" s="53"/>
      <c r="K153" s="53"/>
      <c r="L153" s="302">
        <f t="shared" si="23"/>
        <v>0</v>
      </c>
      <c r="M153" s="53"/>
      <c r="N153" s="302"/>
      <c r="O153" s="280"/>
      <c r="P153" s="280"/>
      <c r="Q153" s="48"/>
      <c r="R153" s="48"/>
      <c r="S153" s="48"/>
      <c r="T153" s="48"/>
      <c r="U153" s="53">
        <f t="shared" si="24"/>
        <v>0</v>
      </c>
      <c r="V153" s="53">
        <f t="shared" si="25"/>
        <v>0</v>
      </c>
      <c r="W153" s="280"/>
      <c r="X153" s="281"/>
      <c r="Y153" s="282"/>
      <c r="Z153" s="228">
        <v>139</v>
      </c>
      <c r="AA153" s="226"/>
      <c r="AB153" s="226"/>
      <c r="AC153" s="227"/>
      <c r="AD153" s="227"/>
      <c r="AE153" s="227">
        <f t="shared" si="28"/>
        <v>0</v>
      </c>
      <c r="AF153" s="111">
        <f t="shared" si="26"/>
        <v>0</v>
      </c>
      <c r="AG153" s="111">
        <f t="shared" si="27"/>
        <v>0</v>
      </c>
    </row>
    <row r="154" spans="1:33" ht="25.5" customHeight="1">
      <c r="A154" s="373"/>
      <c r="B154" s="373"/>
      <c r="C154" s="34" t="s">
        <v>28</v>
      </c>
      <c r="D154" s="371" t="s">
        <v>304</v>
      </c>
      <c r="E154" s="371"/>
      <c r="F154" s="47">
        <v>140</v>
      </c>
      <c r="G154" s="48"/>
      <c r="H154" s="48">
        <v>2</v>
      </c>
      <c r="I154" s="48">
        <v>2</v>
      </c>
      <c r="J154" s="53"/>
      <c r="K154" s="53"/>
      <c r="L154" s="302">
        <f t="shared" si="23"/>
        <v>0</v>
      </c>
      <c r="M154" s="53"/>
      <c r="N154" s="302"/>
      <c r="O154" s="280"/>
      <c r="P154" s="280"/>
      <c r="Q154" s="48"/>
      <c r="R154" s="48"/>
      <c r="S154" s="48"/>
      <c r="T154" s="48"/>
      <c r="U154" s="53">
        <f t="shared" si="24"/>
        <v>0</v>
      </c>
      <c r="V154" s="53">
        <f t="shared" si="25"/>
        <v>0</v>
      </c>
      <c r="W154" s="280"/>
      <c r="X154" s="281"/>
      <c r="Y154" s="282"/>
      <c r="Z154" s="228">
        <v>140</v>
      </c>
      <c r="AA154" s="226"/>
      <c r="AB154" s="226"/>
      <c r="AC154" s="227"/>
      <c r="AD154" s="227">
        <v>2</v>
      </c>
      <c r="AE154" s="227">
        <f t="shared" si="28"/>
        <v>2</v>
      </c>
      <c r="AF154" s="111">
        <f t="shared" si="26"/>
        <v>0</v>
      </c>
      <c r="AG154" s="111">
        <f t="shared" si="27"/>
        <v>0</v>
      </c>
    </row>
    <row r="155" spans="1:33" ht="30" customHeight="1">
      <c r="A155" s="373"/>
      <c r="B155" s="373"/>
      <c r="C155" s="34"/>
      <c r="D155" s="149" t="s">
        <v>75</v>
      </c>
      <c r="E155" s="149" t="s">
        <v>164</v>
      </c>
      <c r="F155" s="47">
        <v>141</v>
      </c>
      <c r="G155" s="48"/>
      <c r="H155" s="48"/>
      <c r="I155" s="48"/>
      <c r="J155" s="53"/>
      <c r="K155" s="53"/>
      <c r="L155" s="302">
        <f t="shared" si="23"/>
        <v>0</v>
      </c>
      <c r="M155" s="53"/>
      <c r="N155" s="302"/>
      <c r="O155" s="280"/>
      <c r="P155" s="280"/>
      <c r="Q155" s="48"/>
      <c r="R155" s="48"/>
      <c r="S155" s="48"/>
      <c r="T155" s="48"/>
      <c r="U155" s="53">
        <f t="shared" si="24"/>
        <v>0</v>
      </c>
      <c r="V155" s="53">
        <f t="shared" si="25"/>
        <v>0</v>
      </c>
      <c r="W155" s="280"/>
      <c r="X155" s="281"/>
      <c r="Y155" s="282"/>
      <c r="Z155" s="228">
        <v>141</v>
      </c>
      <c r="AA155" s="226"/>
      <c r="AB155" s="226"/>
      <c r="AC155" s="227"/>
      <c r="AD155" s="227"/>
      <c r="AE155" s="227">
        <f t="shared" si="28"/>
        <v>0</v>
      </c>
      <c r="AF155" s="111">
        <f t="shared" si="26"/>
        <v>0</v>
      </c>
      <c r="AG155" s="111">
        <f t="shared" si="27"/>
        <v>0</v>
      </c>
    </row>
    <row r="156" spans="1:33" ht="26.25" customHeight="1">
      <c r="A156" s="373"/>
      <c r="B156" s="373"/>
      <c r="C156" s="34"/>
      <c r="D156" s="149" t="s">
        <v>77</v>
      </c>
      <c r="E156" s="149" t="s">
        <v>165</v>
      </c>
      <c r="F156" s="47">
        <v>142</v>
      </c>
      <c r="G156" s="48"/>
      <c r="H156" s="48"/>
      <c r="I156" s="48"/>
      <c r="J156" s="53"/>
      <c r="K156" s="53"/>
      <c r="L156" s="302">
        <f t="shared" si="23"/>
        <v>0</v>
      </c>
      <c r="M156" s="53"/>
      <c r="N156" s="302"/>
      <c r="O156" s="280"/>
      <c r="P156" s="280"/>
      <c r="Q156" s="48"/>
      <c r="R156" s="48"/>
      <c r="S156" s="48"/>
      <c r="T156" s="48"/>
      <c r="U156" s="53">
        <f t="shared" si="24"/>
        <v>0</v>
      </c>
      <c r="V156" s="53">
        <f t="shared" si="25"/>
        <v>0</v>
      </c>
      <c r="W156" s="280"/>
      <c r="X156" s="281"/>
      <c r="Y156" s="282"/>
      <c r="Z156" s="228">
        <v>142</v>
      </c>
      <c r="AA156" s="226"/>
      <c r="AB156" s="226"/>
      <c r="AC156" s="227"/>
      <c r="AD156" s="227"/>
      <c r="AE156" s="227">
        <f t="shared" si="28"/>
        <v>0</v>
      </c>
      <c r="AF156" s="111">
        <f t="shared" si="26"/>
        <v>0</v>
      </c>
      <c r="AG156" s="111">
        <f t="shared" si="27"/>
        <v>0</v>
      </c>
    </row>
    <row r="157" spans="1:33" ht="13.5" customHeight="1">
      <c r="A157" s="373"/>
      <c r="B157" s="373"/>
      <c r="C157" s="34" t="s">
        <v>30</v>
      </c>
      <c r="D157" s="371" t="s">
        <v>44</v>
      </c>
      <c r="E157" s="371"/>
      <c r="F157" s="47">
        <v>143</v>
      </c>
      <c r="G157" s="48"/>
      <c r="H157" s="48"/>
      <c r="I157" s="48"/>
      <c r="J157" s="53"/>
      <c r="K157" s="53"/>
      <c r="L157" s="302">
        <f t="shared" si="23"/>
        <v>0</v>
      </c>
      <c r="M157" s="53"/>
      <c r="N157" s="302"/>
      <c r="O157" s="280"/>
      <c r="P157" s="280"/>
      <c r="Q157" s="48"/>
      <c r="R157" s="48"/>
      <c r="S157" s="48"/>
      <c r="T157" s="48"/>
      <c r="U157" s="53">
        <f t="shared" si="24"/>
        <v>0</v>
      </c>
      <c r="V157" s="53">
        <f t="shared" si="25"/>
        <v>0</v>
      </c>
      <c r="W157" s="280"/>
      <c r="X157" s="281"/>
      <c r="Y157" s="282"/>
      <c r="Z157" s="228">
        <v>143</v>
      </c>
      <c r="AA157" s="226"/>
      <c r="AB157" s="226"/>
      <c r="AC157" s="227"/>
      <c r="AD157" s="227"/>
      <c r="AE157" s="227">
        <f t="shared" si="28"/>
        <v>0</v>
      </c>
      <c r="AF157" s="111">
        <f t="shared" si="26"/>
        <v>0</v>
      </c>
      <c r="AG157" s="111">
        <f t="shared" si="27"/>
        <v>0</v>
      </c>
    </row>
    <row r="158" spans="1:33" ht="15.75" customHeight="1">
      <c r="A158" s="373"/>
      <c r="B158" s="34">
        <v>3</v>
      </c>
      <c r="C158" s="34"/>
      <c r="D158" s="371" t="s">
        <v>9</v>
      </c>
      <c r="E158" s="371"/>
      <c r="F158" s="45">
        <v>144</v>
      </c>
      <c r="G158" s="53"/>
      <c r="H158" s="53"/>
      <c r="I158" s="53"/>
      <c r="J158" s="53"/>
      <c r="K158" s="53"/>
      <c r="L158" s="302">
        <f t="shared" si="23"/>
        <v>0</v>
      </c>
      <c r="M158" s="53"/>
      <c r="N158" s="302"/>
      <c r="O158" s="280"/>
      <c r="P158" s="280"/>
      <c r="Q158" s="48"/>
      <c r="R158" s="48"/>
      <c r="S158" s="48"/>
      <c r="T158" s="48"/>
      <c r="U158" s="53">
        <f t="shared" si="24"/>
        <v>0</v>
      </c>
      <c r="V158" s="53">
        <f t="shared" si="25"/>
        <v>0</v>
      </c>
      <c r="W158" s="280"/>
      <c r="X158" s="281"/>
      <c r="Y158" s="282"/>
      <c r="Z158" s="228">
        <v>144</v>
      </c>
      <c r="AA158" s="226"/>
      <c r="AB158" s="226"/>
      <c r="AC158" s="227"/>
      <c r="AD158" s="227"/>
      <c r="AE158" s="227">
        <f t="shared" si="28"/>
        <v>0</v>
      </c>
      <c r="AF158" s="111">
        <f t="shared" si="26"/>
        <v>0</v>
      </c>
      <c r="AG158" s="111">
        <f t="shared" si="27"/>
        <v>0</v>
      </c>
    </row>
    <row r="159" spans="1:33" ht="29.25" customHeight="1">
      <c r="A159" s="34" t="s">
        <v>19</v>
      </c>
      <c r="B159" s="34"/>
      <c r="C159" s="34"/>
      <c r="D159" s="371" t="s">
        <v>287</v>
      </c>
      <c r="E159" s="371"/>
      <c r="F159" s="45">
        <v>145</v>
      </c>
      <c r="G159" s="53">
        <v>1084.5014399999995</v>
      </c>
      <c r="H159" s="53">
        <f>H14-H42</f>
        <v>594</v>
      </c>
      <c r="I159" s="53">
        <f>I14-I42</f>
        <v>594</v>
      </c>
      <c r="J159" s="53">
        <v>1414.3700000000003</v>
      </c>
      <c r="K159" s="53">
        <v>294.4458679999998</v>
      </c>
      <c r="L159" s="302">
        <f t="shared" si="23"/>
        <v>294.4458679999998</v>
      </c>
      <c r="M159" s="53">
        <v>456.3560000000002</v>
      </c>
      <c r="N159" s="302">
        <f>N14-N42</f>
        <v>243.36856799999987</v>
      </c>
      <c r="O159" s="280">
        <f>N159/J159</f>
        <v>0.17206853086533214</v>
      </c>
      <c r="P159" s="280">
        <f>N159/L159</f>
        <v>0.8265307632029669</v>
      </c>
      <c r="Q159" s="53">
        <f>Q14-Q42</f>
        <v>120.11304640000003</v>
      </c>
      <c r="R159" s="53">
        <f>R14-R42</f>
        <v>-17.016955999999936</v>
      </c>
      <c r="S159" s="53">
        <f>S14-S42</f>
        <v>115.36445600000025</v>
      </c>
      <c r="T159" s="53">
        <f>T14-T42</f>
        <v>243.04586800000016</v>
      </c>
      <c r="U159" s="53">
        <f t="shared" si="24"/>
        <v>243.04586800000016</v>
      </c>
      <c r="V159" s="53">
        <f t="shared" si="25"/>
        <v>-51.07729999999992</v>
      </c>
      <c r="W159" s="280">
        <f>U159/J159</f>
        <v>0.1718403727454627</v>
      </c>
      <c r="X159" s="283">
        <f>J159/G159</f>
        <v>1.304166087598741</v>
      </c>
      <c r="Y159" s="284"/>
      <c r="Z159" s="228">
        <v>145</v>
      </c>
      <c r="AA159" s="53">
        <f>AA14-AA42</f>
        <v>120.11304640000003</v>
      </c>
      <c r="AB159" s="53">
        <f>AB14-AB42</f>
        <v>-63.130002400000194</v>
      </c>
      <c r="AC159" s="53">
        <f>AC14-AC42</f>
        <v>132.38141199999995</v>
      </c>
      <c r="AD159" s="53">
        <f>AD14-AD42</f>
        <v>125.68141200000002</v>
      </c>
      <c r="AE159" s="226">
        <f t="shared" si="28"/>
        <v>315.0458679999998</v>
      </c>
      <c r="AF159" s="111">
        <f t="shared" si="26"/>
        <v>51.07729999999992</v>
      </c>
      <c r="AG159" s="111">
        <f t="shared" si="27"/>
        <v>0.3226999999997133</v>
      </c>
    </row>
    <row r="160" spans="1:33" ht="15">
      <c r="A160" s="154"/>
      <c r="B160" s="154"/>
      <c r="C160" s="154"/>
      <c r="D160" s="286"/>
      <c r="E160" s="286" t="s">
        <v>305</v>
      </c>
      <c r="F160" s="45">
        <v>146</v>
      </c>
      <c r="G160" s="287"/>
      <c r="H160" s="287"/>
      <c r="I160" s="287"/>
      <c r="J160" s="53"/>
      <c r="K160" s="53"/>
      <c r="L160" s="302">
        <f t="shared" si="23"/>
        <v>0</v>
      </c>
      <c r="M160" s="287"/>
      <c r="N160" s="303"/>
      <c r="O160" s="280"/>
      <c r="P160" s="280"/>
      <c r="Q160" s="287"/>
      <c r="R160" s="287"/>
      <c r="S160" s="287"/>
      <c r="T160" s="287"/>
      <c r="U160" s="53">
        <f t="shared" si="24"/>
        <v>0</v>
      </c>
      <c r="V160" s="53"/>
      <c r="W160" s="280"/>
      <c r="X160" s="283"/>
      <c r="Y160" s="284"/>
      <c r="Z160" s="228">
        <v>146</v>
      </c>
      <c r="AA160" s="226"/>
      <c r="AB160" s="226"/>
      <c r="AC160" s="227"/>
      <c r="AD160" s="227"/>
      <c r="AE160" s="227">
        <f t="shared" si="28"/>
        <v>0</v>
      </c>
      <c r="AF160" s="111">
        <f t="shared" si="26"/>
        <v>0</v>
      </c>
      <c r="AG160" s="111">
        <f t="shared" si="27"/>
        <v>0</v>
      </c>
    </row>
    <row r="161" spans="1:33" ht="15.75" customHeight="1">
      <c r="A161" s="154"/>
      <c r="B161" s="154"/>
      <c r="C161" s="154"/>
      <c r="D161" s="286"/>
      <c r="E161" s="286" t="s">
        <v>161</v>
      </c>
      <c r="F161" s="45">
        <v>147</v>
      </c>
      <c r="G161" s="287"/>
      <c r="H161" s="287"/>
      <c r="I161" s="287"/>
      <c r="J161" s="53"/>
      <c r="K161" s="53"/>
      <c r="L161" s="302">
        <f t="shared" si="23"/>
        <v>0</v>
      </c>
      <c r="M161" s="287"/>
      <c r="N161" s="303"/>
      <c r="O161" s="280"/>
      <c r="P161" s="280"/>
      <c r="Q161" s="287"/>
      <c r="R161" s="287"/>
      <c r="S161" s="287"/>
      <c r="T161" s="287"/>
      <c r="U161" s="53">
        <f t="shared" si="24"/>
        <v>0</v>
      </c>
      <c r="V161" s="53"/>
      <c r="W161" s="280"/>
      <c r="X161" s="283"/>
      <c r="Y161" s="284"/>
      <c r="Z161" s="228">
        <v>147</v>
      </c>
      <c r="AA161" s="226"/>
      <c r="AB161" s="226"/>
      <c r="AC161" s="227"/>
      <c r="AD161" s="227"/>
      <c r="AE161" s="227">
        <f t="shared" si="28"/>
        <v>0</v>
      </c>
      <c r="AF161" s="111">
        <f t="shared" si="26"/>
        <v>0</v>
      </c>
      <c r="AG161" s="111">
        <f t="shared" si="27"/>
        <v>0</v>
      </c>
    </row>
    <row r="162" spans="1:120" s="37" customFormat="1" ht="13.5" customHeight="1">
      <c r="A162" s="288" t="s">
        <v>20</v>
      </c>
      <c r="B162" s="289"/>
      <c r="C162" s="289"/>
      <c r="D162" s="381" t="s">
        <v>114</v>
      </c>
      <c r="E162" s="381"/>
      <c r="F162" s="45">
        <v>148</v>
      </c>
      <c r="G162" s="53">
        <v>172.26</v>
      </c>
      <c r="H162" s="74">
        <f>H159*16%</f>
        <v>95.04</v>
      </c>
      <c r="I162" s="74">
        <f>I159*16%</f>
        <v>95.04</v>
      </c>
      <c r="J162" s="53">
        <v>227.17</v>
      </c>
      <c r="K162" s="53">
        <v>47.11133887999997</v>
      </c>
      <c r="L162" s="302">
        <f t="shared" si="23"/>
        <v>47.11133887999997</v>
      </c>
      <c r="M162" s="53">
        <v>72.518</v>
      </c>
      <c r="N162" s="307">
        <f>N159*16%</f>
        <v>38.93897087999998</v>
      </c>
      <c r="O162" s="280">
        <f>N162/J162</f>
        <v>0.17140894871681991</v>
      </c>
      <c r="P162" s="280">
        <f>N162/L162</f>
        <v>0.8265307632029668</v>
      </c>
      <c r="Q162" s="74">
        <f>Q159*16%</f>
        <v>19.218087424000004</v>
      </c>
      <c r="R162" s="74">
        <f>R159*16%</f>
        <v>-2.7227129599999897</v>
      </c>
      <c r="S162" s="74">
        <f>S159*16%</f>
        <v>18.45831296000004</v>
      </c>
      <c r="T162" s="74">
        <f>T159*16%</f>
        <v>38.88733888000002</v>
      </c>
      <c r="U162" s="53">
        <f t="shared" si="24"/>
        <v>38.88733888000002</v>
      </c>
      <c r="V162" s="53"/>
      <c r="W162" s="280">
        <f>U162/J162</f>
        <v>0.17118166518466357</v>
      </c>
      <c r="X162" s="283">
        <f>J162/G162</f>
        <v>1.3187623360037153</v>
      </c>
      <c r="Y162" s="284"/>
      <c r="Z162" s="285">
        <v>148</v>
      </c>
      <c r="AA162" s="74">
        <f>AA159*16%</f>
        <v>19.218087424000004</v>
      </c>
      <c r="AB162" s="74">
        <f>AB159*16%</f>
        <v>-10.100800384000031</v>
      </c>
      <c r="AC162" s="74">
        <f>AC159*16%</f>
        <v>21.181025919999993</v>
      </c>
      <c r="AD162" s="74">
        <f>AD159*16%</f>
        <v>20.109025920000004</v>
      </c>
      <c r="AE162" s="74">
        <f>AE159*16%</f>
        <v>50.40733887999997</v>
      </c>
      <c r="AF162" s="111">
        <f t="shared" si="26"/>
        <v>8.172367999999992</v>
      </c>
      <c r="AG162" s="111">
        <f t="shared" si="27"/>
        <v>0.05163199999995527</v>
      </c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</row>
    <row r="163" spans="1:32" ht="13.5" customHeight="1">
      <c r="A163" s="290" t="s">
        <v>21</v>
      </c>
      <c r="B163" s="291"/>
      <c r="C163" s="160"/>
      <c r="D163" s="382" t="s">
        <v>14</v>
      </c>
      <c r="E163" s="382"/>
      <c r="F163" s="45">
        <v>149</v>
      </c>
      <c r="G163" s="292"/>
      <c r="H163" s="292"/>
      <c r="I163" s="292"/>
      <c r="J163" s="53"/>
      <c r="K163" s="53"/>
      <c r="L163" s="302"/>
      <c r="M163" s="292"/>
      <c r="N163" s="304"/>
      <c r="O163" s="280"/>
      <c r="P163" s="280"/>
      <c r="Q163" s="293"/>
      <c r="R163" s="293"/>
      <c r="S163" s="293"/>
      <c r="T163" s="293"/>
      <c r="U163" s="53">
        <f t="shared" si="24"/>
        <v>0</v>
      </c>
      <c r="V163" s="53"/>
      <c r="W163" s="280"/>
      <c r="X163" s="281"/>
      <c r="Y163" s="282"/>
      <c r="Z163" s="228">
        <v>149</v>
      </c>
      <c r="AA163" s="226"/>
      <c r="AB163" s="226"/>
      <c r="AC163" s="227"/>
      <c r="AD163" s="227"/>
      <c r="AE163" s="227">
        <f t="shared" si="28"/>
        <v>0</v>
      </c>
      <c r="AF163" s="111">
        <f t="shared" si="26"/>
        <v>0</v>
      </c>
    </row>
    <row r="164" spans="1:31" ht="13.5" customHeight="1">
      <c r="A164" s="294"/>
      <c r="B164" s="291">
        <v>1</v>
      </c>
      <c r="C164" s="160"/>
      <c r="D164" s="369" t="s">
        <v>295</v>
      </c>
      <c r="E164" s="370"/>
      <c r="F164" s="47">
        <v>150</v>
      </c>
      <c r="G164" s="293">
        <f aca="true" t="shared" si="29" ref="G164:J165">G100</f>
        <v>927.356</v>
      </c>
      <c r="H164" s="293">
        <f t="shared" si="29"/>
        <v>1124</v>
      </c>
      <c r="I164" s="293">
        <f t="shared" si="29"/>
        <v>1124</v>
      </c>
      <c r="J164" s="293">
        <f t="shared" si="29"/>
        <v>1077.905</v>
      </c>
      <c r="K164" s="53">
        <v>1308.3</v>
      </c>
      <c r="L164" s="302">
        <f t="shared" si="23"/>
        <v>1308.3</v>
      </c>
      <c r="M164" s="293">
        <f>M100</f>
        <v>623.7169999999999</v>
      </c>
      <c r="N164" s="308">
        <f>N100</f>
        <v>1308.3</v>
      </c>
      <c r="O164" s="280">
        <f aca="true" t="shared" si="30" ref="O164:O170">N164/J164</f>
        <v>1.2137433261743846</v>
      </c>
      <c r="P164" s="280">
        <f>N164/L164</f>
        <v>1</v>
      </c>
      <c r="Q164" s="293">
        <f aca="true" t="shared" si="31" ref="Q164:T165">Q100</f>
        <v>314.65999999999997</v>
      </c>
      <c r="R164" s="293">
        <f t="shared" si="31"/>
        <v>726.6</v>
      </c>
      <c r="S164" s="293">
        <f t="shared" si="31"/>
        <v>1023.8</v>
      </c>
      <c r="T164" s="293">
        <f t="shared" si="31"/>
        <v>1308.6999999999998</v>
      </c>
      <c r="U164" s="53">
        <f t="shared" si="24"/>
        <v>1308.6999999999998</v>
      </c>
      <c r="V164" s="53"/>
      <c r="W164" s="280">
        <f aca="true" t="shared" si="32" ref="W164:W170">U164/J164</f>
        <v>1.2141144163910547</v>
      </c>
      <c r="X164" s="281">
        <f aca="true" t="shared" si="33" ref="X164:X170">J164/G164</f>
        <v>1.1623421857409668</v>
      </c>
      <c r="Y164" s="282"/>
      <c r="Z164" s="228">
        <v>150</v>
      </c>
      <c r="AA164" s="226"/>
      <c r="AB164" s="226"/>
      <c r="AC164" s="227"/>
      <c r="AD164" s="227"/>
      <c r="AE164" s="227">
        <f t="shared" si="28"/>
        <v>0</v>
      </c>
    </row>
    <row r="165" spans="1:31" ht="13.5" customHeight="1">
      <c r="A165" s="294"/>
      <c r="B165" s="291">
        <v>2</v>
      </c>
      <c r="C165" s="160"/>
      <c r="D165" s="371" t="s">
        <v>299</v>
      </c>
      <c r="E165" s="371"/>
      <c r="F165" s="47">
        <v>151</v>
      </c>
      <c r="G165" s="293">
        <f t="shared" si="29"/>
        <v>869.149</v>
      </c>
      <c r="H165" s="293">
        <f t="shared" si="29"/>
        <v>1030</v>
      </c>
      <c r="I165" s="293">
        <f t="shared" si="29"/>
        <v>1030</v>
      </c>
      <c r="J165" s="293">
        <f t="shared" si="29"/>
        <v>987.049</v>
      </c>
      <c r="K165" s="53">
        <v>1138.2</v>
      </c>
      <c r="L165" s="302">
        <f t="shared" si="23"/>
        <v>1138.2</v>
      </c>
      <c r="M165" s="293">
        <f>M101</f>
        <v>574.8109999999999</v>
      </c>
      <c r="N165" s="302">
        <f>N102</f>
        <v>915.5</v>
      </c>
      <c r="O165" s="280">
        <f t="shared" si="30"/>
        <v>0.9275122106399987</v>
      </c>
      <c r="P165" s="280">
        <f>N165/L165</f>
        <v>0.8043401862590054</v>
      </c>
      <c r="Q165" s="293">
        <f t="shared" si="31"/>
        <v>297.65999999999997</v>
      </c>
      <c r="R165" s="293">
        <f t="shared" si="31"/>
        <v>603.6</v>
      </c>
      <c r="S165" s="293">
        <f t="shared" si="31"/>
        <v>870.6</v>
      </c>
      <c r="T165" s="293">
        <f t="shared" si="31"/>
        <v>1138.6</v>
      </c>
      <c r="U165" s="53">
        <f t="shared" si="24"/>
        <v>1138.6</v>
      </c>
      <c r="V165" s="53"/>
      <c r="W165" s="280">
        <f t="shared" si="32"/>
        <v>1.153539489934137</v>
      </c>
      <c r="X165" s="281">
        <f t="shared" si="33"/>
        <v>1.1356499288384385</v>
      </c>
      <c r="Y165" s="282"/>
      <c r="Z165" s="228">
        <v>151</v>
      </c>
      <c r="AA165" s="226"/>
      <c r="AB165" s="226"/>
      <c r="AC165" s="227"/>
      <c r="AD165" s="227"/>
      <c r="AE165" s="227">
        <f t="shared" si="28"/>
        <v>0</v>
      </c>
    </row>
    <row r="166" spans="1:31" ht="24.75" customHeight="1">
      <c r="A166" s="375"/>
      <c r="B166" s="166">
        <v>3</v>
      </c>
      <c r="C166" s="34"/>
      <c r="D166" s="371" t="s">
        <v>108</v>
      </c>
      <c r="E166" s="371"/>
      <c r="F166" s="47">
        <v>152</v>
      </c>
      <c r="G166" s="48">
        <v>36</v>
      </c>
      <c r="H166" s="48">
        <v>36</v>
      </c>
      <c r="I166" s="48">
        <f>H166</f>
        <v>36</v>
      </c>
      <c r="J166" s="53">
        <v>36</v>
      </c>
      <c r="K166" s="53">
        <v>31</v>
      </c>
      <c r="L166" s="302">
        <f t="shared" si="23"/>
        <v>31</v>
      </c>
      <c r="M166" s="302">
        <f t="shared" si="23"/>
        <v>31</v>
      </c>
      <c r="N166" s="305">
        <v>31</v>
      </c>
      <c r="O166" s="280">
        <f t="shared" si="30"/>
        <v>0.8611111111111112</v>
      </c>
      <c r="P166" s="280">
        <f>N166/L166</f>
        <v>1</v>
      </c>
      <c r="Q166" s="48">
        <v>36</v>
      </c>
      <c r="R166" s="48">
        <v>36</v>
      </c>
      <c r="S166" s="48">
        <v>31</v>
      </c>
      <c r="T166" s="48">
        <v>31</v>
      </c>
      <c r="U166" s="53">
        <f t="shared" si="24"/>
        <v>31</v>
      </c>
      <c r="V166" s="53"/>
      <c r="W166" s="280">
        <f t="shared" si="32"/>
        <v>0.8611111111111112</v>
      </c>
      <c r="X166" s="281">
        <f t="shared" si="33"/>
        <v>1</v>
      </c>
      <c r="Y166" s="282"/>
      <c r="Z166" s="228">
        <v>152</v>
      </c>
      <c r="AA166" s="226"/>
      <c r="AB166" s="226"/>
      <c r="AC166" s="227"/>
      <c r="AD166" s="227"/>
      <c r="AE166" s="227">
        <f t="shared" si="28"/>
        <v>0</v>
      </c>
    </row>
    <row r="167" spans="1:31" ht="12.75" customHeight="1">
      <c r="A167" s="375"/>
      <c r="B167" s="166">
        <v>4</v>
      </c>
      <c r="C167" s="34"/>
      <c r="D167" s="371" t="s">
        <v>132</v>
      </c>
      <c r="E167" s="371"/>
      <c r="F167" s="47">
        <v>153</v>
      </c>
      <c r="G167" s="48">
        <v>36</v>
      </c>
      <c r="H167" s="48">
        <v>36.15</v>
      </c>
      <c r="I167" s="48">
        <f>H167</f>
        <v>36.15</v>
      </c>
      <c r="J167" s="53">
        <v>36.15</v>
      </c>
      <c r="K167" s="53">
        <v>34</v>
      </c>
      <c r="L167" s="302">
        <f t="shared" si="23"/>
        <v>34</v>
      </c>
      <c r="M167" s="302">
        <f t="shared" si="23"/>
        <v>34</v>
      </c>
      <c r="N167" s="305">
        <v>34</v>
      </c>
      <c r="O167" s="280">
        <f t="shared" si="30"/>
        <v>0.9405255878284924</v>
      </c>
      <c r="P167" s="280">
        <f>N167/L167</f>
        <v>1</v>
      </c>
      <c r="Q167" s="48">
        <v>36</v>
      </c>
      <c r="R167" s="48">
        <v>36</v>
      </c>
      <c r="S167" s="48">
        <v>34</v>
      </c>
      <c r="T167" s="48">
        <v>34</v>
      </c>
      <c r="U167" s="53">
        <f t="shared" si="24"/>
        <v>34</v>
      </c>
      <c r="V167" s="53"/>
      <c r="W167" s="280">
        <f t="shared" si="32"/>
        <v>0.9405255878284924</v>
      </c>
      <c r="X167" s="281">
        <f t="shared" si="33"/>
        <v>1.0041666666666667</v>
      </c>
      <c r="Y167" s="282"/>
      <c r="Z167" s="228">
        <v>153</v>
      </c>
      <c r="AA167" s="226"/>
      <c r="AB167" s="226"/>
      <c r="AC167" s="227"/>
      <c r="AD167" s="227"/>
      <c r="AE167" s="227">
        <f t="shared" si="28"/>
        <v>0</v>
      </c>
    </row>
    <row r="168" spans="1:31" ht="51" customHeight="1">
      <c r="A168" s="375"/>
      <c r="B168" s="166">
        <v>5</v>
      </c>
      <c r="C168" s="34" t="s">
        <v>27</v>
      </c>
      <c r="D168" s="367" t="s">
        <v>340</v>
      </c>
      <c r="E168" s="368"/>
      <c r="F168" s="47">
        <v>154</v>
      </c>
      <c r="G168" s="48">
        <f>G165/G167/12*1000</f>
        <v>2011.9189814814815</v>
      </c>
      <c r="H168" s="48">
        <f>(H165/H167)/12*1000</f>
        <v>2374.3660673121253</v>
      </c>
      <c r="I168" s="48">
        <f>(I165/I167)/12*1000</f>
        <v>2374.3660673121253</v>
      </c>
      <c r="J168" s="48">
        <f>(J165/J167)/12*1000</f>
        <v>2275.35500230521</v>
      </c>
      <c r="K168" s="48">
        <f>(K165/K167)/12*1000</f>
        <v>2789.705882352941</v>
      </c>
      <c r="L168" s="48">
        <v>2789.705882352941</v>
      </c>
      <c r="M168" s="48">
        <f>(M165/M167)/6*1000</f>
        <v>2817.7009803921565</v>
      </c>
      <c r="N168" s="305">
        <f>L168</f>
        <v>2789.705882352941</v>
      </c>
      <c r="O168" s="280">
        <f t="shared" si="30"/>
        <v>1.2260530244848085</v>
      </c>
      <c r="P168" s="280"/>
      <c r="Q168" s="48">
        <f>Q165/Q167/3*1000</f>
        <v>2756.111111111111</v>
      </c>
      <c r="R168" s="48">
        <f>R165/R167/6*1000</f>
        <v>2794.4444444444443</v>
      </c>
      <c r="S168" s="48">
        <f>S165/S167/9*1000</f>
        <v>2845.098039215686</v>
      </c>
      <c r="T168" s="48">
        <f>T165/T167/12*1000</f>
        <v>2790.6862745098038</v>
      </c>
      <c r="U168" s="53">
        <f t="shared" si="24"/>
        <v>2790.6862745098038</v>
      </c>
      <c r="V168" s="53"/>
      <c r="W168" s="280">
        <f t="shared" si="32"/>
        <v>1.2264838988564426</v>
      </c>
      <c r="X168" s="281">
        <f t="shared" si="33"/>
        <v>1.1309376884698144</v>
      </c>
      <c r="Y168" s="282"/>
      <c r="Z168" s="228">
        <v>154</v>
      </c>
      <c r="AA168" s="226"/>
      <c r="AB168" s="226"/>
      <c r="AC168" s="227"/>
      <c r="AD168" s="227"/>
      <c r="AE168" s="227">
        <f t="shared" si="28"/>
        <v>0</v>
      </c>
    </row>
    <row r="169" spans="1:31" ht="54.75" customHeight="1">
      <c r="A169" s="375"/>
      <c r="B169" s="166"/>
      <c r="C169" s="34" t="s">
        <v>300</v>
      </c>
      <c r="D169" s="371" t="s">
        <v>341</v>
      </c>
      <c r="E169" s="371"/>
      <c r="F169" s="47">
        <v>155</v>
      </c>
      <c r="G169" s="48">
        <f>G164/G167/12*1000</f>
        <v>2146.6574074074074</v>
      </c>
      <c r="H169" s="48">
        <f>(H164/H167)/12*1000</f>
        <v>2591.055786076533</v>
      </c>
      <c r="I169" s="48">
        <f>(I164/I167)/12*1000</f>
        <v>2591.055786076533</v>
      </c>
      <c r="J169" s="48">
        <f>(J164/J167)/12*1000</f>
        <v>2484.79714153988</v>
      </c>
      <c r="K169" s="48">
        <v>3206.6176470588234</v>
      </c>
      <c r="L169" s="48">
        <v>3206.6176470588234</v>
      </c>
      <c r="M169" s="48">
        <f>(M164/M167)/6*1000</f>
        <v>3057.436274509803</v>
      </c>
      <c r="N169" s="305">
        <f>N164/N167/12*1000</f>
        <v>3206.6176470588234</v>
      </c>
      <c r="O169" s="280">
        <f t="shared" si="30"/>
        <v>1.290494742388353</v>
      </c>
      <c r="P169" s="280"/>
      <c r="Q169" s="48">
        <f>Q164/Q167/3*1000</f>
        <v>2913.5185185185182</v>
      </c>
      <c r="R169" s="48">
        <f>R164/R167/6*1000</f>
        <v>3363.888888888889</v>
      </c>
      <c r="S169" s="48">
        <f>S164/S167/9*1000</f>
        <v>3345.7516339869276</v>
      </c>
      <c r="T169" s="48">
        <f>T164/T167/12*1000</f>
        <v>3207.5980392156857</v>
      </c>
      <c r="U169" s="53">
        <f t="shared" si="24"/>
        <v>3207.5980392156857</v>
      </c>
      <c r="V169" s="53"/>
      <c r="W169" s="280">
        <f t="shared" si="32"/>
        <v>1.2908892986040184</v>
      </c>
      <c r="X169" s="281">
        <f t="shared" si="33"/>
        <v>1.157519189119635</v>
      </c>
      <c r="Y169" s="282"/>
      <c r="Z169" s="228">
        <v>155</v>
      </c>
      <c r="AA169" s="226"/>
      <c r="AB169" s="226"/>
      <c r="AC169" s="227"/>
      <c r="AD169" s="227"/>
      <c r="AE169" s="227">
        <f t="shared" si="28"/>
        <v>0</v>
      </c>
    </row>
    <row r="170" spans="1:31" ht="42.75" customHeight="1">
      <c r="A170" s="375"/>
      <c r="B170" s="166">
        <v>6</v>
      </c>
      <c r="C170" s="34" t="s">
        <v>27</v>
      </c>
      <c r="D170" s="371" t="s">
        <v>351</v>
      </c>
      <c r="E170" s="371"/>
      <c r="F170" s="47">
        <v>156</v>
      </c>
      <c r="G170" s="48">
        <f aca="true" t="shared" si="34" ref="G170:T170">G15/G167</f>
        <v>116.21148444444445</v>
      </c>
      <c r="H170" s="48">
        <f t="shared" si="34"/>
        <v>110.09681881051176</v>
      </c>
      <c r="I170" s="48">
        <f t="shared" si="34"/>
        <v>110.09681881051176</v>
      </c>
      <c r="J170" s="48">
        <f t="shared" si="34"/>
        <v>116.15247579529738</v>
      </c>
      <c r="K170" s="48">
        <v>136.58823529411765</v>
      </c>
      <c r="L170" s="48">
        <v>136.58823529411765</v>
      </c>
      <c r="M170" s="48">
        <f t="shared" si="34"/>
        <v>62.44461764705883</v>
      </c>
      <c r="N170" s="305">
        <f t="shared" si="34"/>
        <v>128.5</v>
      </c>
      <c r="O170" s="280">
        <f t="shared" si="30"/>
        <v>1.1063044426746738</v>
      </c>
      <c r="P170" s="280"/>
      <c r="Q170" s="48">
        <f t="shared" si="34"/>
        <v>29.444444444444443</v>
      </c>
      <c r="R170" s="48">
        <f t="shared" si="34"/>
        <v>66.44444444444444</v>
      </c>
      <c r="S170" s="48">
        <f t="shared" si="34"/>
        <v>99.5</v>
      </c>
      <c r="T170" s="48">
        <f t="shared" si="34"/>
        <v>128.5</v>
      </c>
      <c r="U170" s="53">
        <f t="shared" si="24"/>
        <v>128.5</v>
      </c>
      <c r="V170" s="53"/>
      <c r="W170" s="280">
        <f t="shared" si="32"/>
        <v>1.1063044426746738</v>
      </c>
      <c r="X170" s="281">
        <f t="shared" si="33"/>
        <v>0.9994922304845415</v>
      </c>
      <c r="Y170" s="282"/>
      <c r="Z170" s="228">
        <v>156</v>
      </c>
      <c r="AA170" s="226"/>
      <c r="AB170" s="226"/>
      <c r="AC170" s="227"/>
      <c r="AD170" s="227"/>
      <c r="AE170" s="227">
        <f t="shared" si="28"/>
        <v>0</v>
      </c>
    </row>
    <row r="171" spans="1:31" ht="28.5" customHeight="1">
      <c r="A171" s="375"/>
      <c r="B171" s="166"/>
      <c r="C171" s="34" t="s">
        <v>28</v>
      </c>
      <c r="D171" s="371" t="s">
        <v>342</v>
      </c>
      <c r="E171" s="371"/>
      <c r="F171" s="47">
        <v>157</v>
      </c>
      <c r="G171" s="48"/>
      <c r="H171" s="48"/>
      <c r="I171" s="48"/>
      <c r="J171" s="53">
        <v>0</v>
      </c>
      <c r="K171" s="53"/>
      <c r="L171" s="302"/>
      <c r="M171" s="53"/>
      <c r="N171" s="302"/>
      <c r="O171" s="53"/>
      <c r="P171" s="53"/>
      <c r="Q171" s="48"/>
      <c r="R171" s="48"/>
      <c r="S171" s="48"/>
      <c r="T171" s="48"/>
      <c r="U171" s="53">
        <f t="shared" si="24"/>
        <v>0</v>
      </c>
      <c r="V171" s="53"/>
      <c r="W171" s="280"/>
      <c r="X171" s="228"/>
      <c r="Z171" s="228">
        <v>157</v>
      </c>
      <c r="AA171" s="226"/>
      <c r="AB171" s="226"/>
      <c r="AC171" s="227"/>
      <c r="AD171" s="227"/>
      <c r="AE171" s="227">
        <f t="shared" si="28"/>
        <v>0</v>
      </c>
    </row>
    <row r="172" spans="1:31" ht="28.5" customHeight="1">
      <c r="A172" s="375"/>
      <c r="B172" s="166"/>
      <c r="C172" s="34" t="s">
        <v>133</v>
      </c>
      <c r="D172" s="367" t="s">
        <v>343</v>
      </c>
      <c r="E172" s="368"/>
      <c r="F172" s="47">
        <v>158</v>
      </c>
      <c r="G172" s="48"/>
      <c r="H172" s="48"/>
      <c r="I172" s="48"/>
      <c r="J172" s="53">
        <v>0</v>
      </c>
      <c r="K172" s="53"/>
      <c r="L172" s="302"/>
      <c r="M172" s="53"/>
      <c r="N172" s="302"/>
      <c r="O172" s="53"/>
      <c r="P172" s="53"/>
      <c r="Q172" s="48"/>
      <c r="R172" s="48"/>
      <c r="S172" s="48"/>
      <c r="T172" s="48"/>
      <c r="U172" s="53">
        <f t="shared" si="24"/>
        <v>0</v>
      </c>
      <c r="V172" s="53"/>
      <c r="W172" s="280"/>
      <c r="X172" s="228"/>
      <c r="Z172" s="228">
        <v>158</v>
      </c>
      <c r="AA172" s="226"/>
      <c r="AB172" s="226"/>
      <c r="AC172" s="227"/>
      <c r="AD172" s="227"/>
      <c r="AE172" s="227">
        <f t="shared" si="28"/>
        <v>0</v>
      </c>
    </row>
    <row r="173" spans="1:31" ht="15" customHeight="1">
      <c r="A173" s="375"/>
      <c r="B173" s="166"/>
      <c r="C173" s="34"/>
      <c r="D173" s="149"/>
      <c r="E173" s="149" t="s">
        <v>306</v>
      </c>
      <c r="F173" s="47">
        <v>159</v>
      </c>
      <c r="G173" s="48"/>
      <c r="H173" s="48"/>
      <c r="I173" s="48"/>
      <c r="J173" s="53">
        <v>0</v>
      </c>
      <c r="K173" s="53"/>
      <c r="L173" s="302"/>
      <c r="M173" s="53"/>
      <c r="N173" s="302"/>
      <c r="O173" s="53"/>
      <c r="P173" s="53"/>
      <c r="Q173" s="48"/>
      <c r="R173" s="48"/>
      <c r="S173" s="48"/>
      <c r="T173" s="48"/>
      <c r="U173" s="53">
        <f t="shared" si="24"/>
        <v>0</v>
      </c>
      <c r="V173" s="53"/>
      <c r="W173" s="280"/>
      <c r="X173" s="228"/>
      <c r="Z173" s="228">
        <v>159</v>
      </c>
      <c r="AA173" s="226"/>
      <c r="AB173" s="226"/>
      <c r="AC173" s="227"/>
      <c r="AD173" s="227"/>
      <c r="AE173" s="227">
        <f t="shared" si="28"/>
        <v>0</v>
      </c>
    </row>
    <row r="174" spans="1:31" ht="15" customHeight="1">
      <c r="A174" s="375"/>
      <c r="B174" s="166"/>
      <c r="C174" s="34"/>
      <c r="D174" s="149"/>
      <c r="E174" s="149" t="s">
        <v>324</v>
      </c>
      <c r="F174" s="47">
        <v>160</v>
      </c>
      <c r="G174" s="48"/>
      <c r="H174" s="48"/>
      <c r="I174" s="48"/>
      <c r="J174" s="53">
        <v>0</v>
      </c>
      <c r="K174" s="53"/>
      <c r="L174" s="302"/>
      <c r="M174" s="53"/>
      <c r="N174" s="302"/>
      <c r="O174" s="53"/>
      <c r="P174" s="53"/>
      <c r="Q174" s="48"/>
      <c r="R174" s="48"/>
      <c r="S174" s="48"/>
      <c r="T174" s="48"/>
      <c r="U174" s="53">
        <f t="shared" si="24"/>
        <v>0</v>
      </c>
      <c r="V174" s="53"/>
      <c r="W174" s="280"/>
      <c r="X174" s="228"/>
      <c r="Z174" s="228">
        <v>160</v>
      </c>
      <c r="AA174" s="226"/>
      <c r="AB174" s="226"/>
      <c r="AC174" s="227"/>
      <c r="AD174" s="227"/>
      <c r="AE174" s="227">
        <f t="shared" si="28"/>
        <v>0</v>
      </c>
    </row>
    <row r="175" spans="1:31" ht="15" customHeight="1">
      <c r="A175" s="375"/>
      <c r="B175" s="166"/>
      <c r="C175" s="34"/>
      <c r="D175" s="149"/>
      <c r="E175" s="149" t="s">
        <v>344</v>
      </c>
      <c r="F175" s="47">
        <v>161</v>
      </c>
      <c r="G175" s="48"/>
      <c r="H175" s="48"/>
      <c r="I175" s="48"/>
      <c r="J175" s="53">
        <v>0</v>
      </c>
      <c r="K175" s="53"/>
      <c r="L175" s="302"/>
      <c r="M175" s="53"/>
      <c r="N175" s="302"/>
      <c r="O175" s="53"/>
      <c r="P175" s="53"/>
      <c r="Q175" s="48"/>
      <c r="R175" s="48"/>
      <c r="S175" s="48"/>
      <c r="T175" s="48"/>
      <c r="U175" s="53">
        <f t="shared" si="24"/>
        <v>0</v>
      </c>
      <c r="V175" s="53"/>
      <c r="W175" s="280"/>
      <c r="X175" s="228"/>
      <c r="Z175" s="228">
        <v>161</v>
      </c>
      <c r="AA175" s="226"/>
      <c r="AB175" s="226"/>
      <c r="AC175" s="227"/>
      <c r="AD175" s="227"/>
      <c r="AE175" s="227">
        <f t="shared" si="28"/>
        <v>0</v>
      </c>
    </row>
    <row r="176" spans="1:31" ht="26.25" customHeight="1">
      <c r="A176" s="375"/>
      <c r="B176" s="166"/>
      <c r="C176" s="34"/>
      <c r="D176" s="149"/>
      <c r="E176" s="149" t="s">
        <v>345</v>
      </c>
      <c r="F176" s="47">
        <v>162</v>
      </c>
      <c r="G176" s="48"/>
      <c r="H176" s="48"/>
      <c r="I176" s="48"/>
      <c r="J176" s="53">
        <v>0</v>
      </c>
      <c r="K176" s="53"/>
      <c r="L176" s="302"/>
      <c r="M176" s="53"/>
      <c r="N176" s="302"/>
      <c r="O176" s="53"/>
      <c r="P176" s="53"/>
      <c r="Q176" s="48"/>
      <c r="R176" s="48"/>
      <c r="S176" s="48"/>
      <c r="T176" s="48"/>
      <c r="U176" s="53">
        <f t="shared" si="24"/>
        <v>0</v>
      </c>
      <c r="V176" s="53"/>
      <c r="W176" s="280"/>
      <c r="X176" s="228"/>
      <c r="Z176" s="228">
        <v>162</v>
      </c>
      <c r="AA176" s="226"/>
      <c r="AB176" s="226"/>
      <c r="AC176" s="227"/>
      <c r="AD176" s="227"/>
      <c r="AE176" s="227">
        <f t="shared" si="28"/>
        <v>0</v>
      </c>
    </row>
    <row r="177" spans="1:31" ht="15.75" customHeight="1">
      <c r="A177" s="155"/>
      <c r="B177" s="166">
        <v>7</v>
      </c>
      <c r="C177" s="34"/>
      <c r="D177" s="381" t="s">
        <v>263</v>
      </c>
      <c r="E177" s="381"/>
      <c r="F177" s="47">
        <v>163</v>
      </c>
      <c r="G177" s="48"/>
      <c r="H177" s="48"/>
      <c r="I177" s="48"/>
      <c r="J177" s="53">
        <v>0</v>
      </c>
      <c r="K177" s="53"/>
      <c r="L177" s="302"/>
      <c r="M177" s="53"/>
      <c r="N177" s="302"/>
      <c r="O177" s="53"/>
      <c r="P177" s="53"/>
      <c r="Q177" s="48"/>
      <c r="R177" s="48"/>
      <c r="S177" s="48"/>
      <c r="T177" s="48"/>
      <c r="U177" s="53">
        <f t="shared" si="24"/>
        <v>0</v>
      </c>
      <c r="V177" s="53"/>
      <c r="W177" s="280"/>
      <c r="X177" s="228"/>
      <c r="Z177" s="228">
        <v>163</v>
      </c>
      <c r="AA177" s="226"/>
      <c r="AB177" s="226"/>
      <c r="AC177" s="227"/>
      <c r="AD177" s="227"/>
      <c r="AE177" s="227">
        <f t="shared" si="28"/>
        <v>0</v>
      </c>
    </row>
    <row r="178" spans="1:31" ht="15" customHeight="1">
      <c r="A178" s="155"/>
      <c r="B178" s="166">
        <v>8</v>
      </c>
      <c r="C178" s="34"/>
      <c r="D178" s="381" t="s">
        <v>314</v>
      </c>
      <c r="E178" s="381"/>
      <c r="F178" s="47">
        <v>164</v>
      </c>
      <c r="G178" s="48">
        <v>992</v>
      </c>
      <c r="H178" s="48">
        <v>992</v>
      </c>
      <c r="I178" s="48">
        <v>992</v>
      </c>
      <c r="J178" s="53">
        <v>992</v>
      </c>
      <c r="K178" s="53">
        <v>992</v>
      </c>
      <c r="L178" s="302"/>
      <c r="M178" s="53"/>
      <c r="N178" s="302"/>
      <c r="O178" s="53"/>
      <c r="P178" s="53"/>
      <c r="Q178" s="48"/>
      <c r="R178" s="48"/>
      <c r="S178" s="48"/>
      <c r="T178" s="48">
        <v>992</v>
      </c>
      <c r="U178" s="53">
        <f t="shared" si="24"/>
        <v>992</v>
      </c>
      <c r="V178" s="53"/>
      <c r="W178" s="280">
        <f>U178/J178</f>
        <v>1</v>
      </c>
      <c r="X178" s="281">
        <f>J178/G178</f>
        <v>1</v>
      </c>
      <c r="Y178" s="282"/>
      <c r="Z178" s="228">
        <v>164</v>
      </c>
      <c r="AA178" s="226"/>
      <c r="AB178" s="226"/>
      <c r="AC178" s="227"/>
      <c r="AD178" s="227"/>
      <c r="AE178" s="227">
        <f t="shared" si="28"/>
        <v>0</v>
      </c>
    </row>
    <row r="179" spans="1:35" ht="27" customHeight="1">
      <c r="A179" s="154"/>
      <c r="B179" s="166"/>
      <c r="C179" s="34"/>
      <c r="D179" s="167"/>
      <c r="E179" s="153" t="s">
        <v>316</v>
      </c>
      <c r="F179" s="47">
        <v>165</v>
      </c>
      <c r="G179" s="48"/>
      <c r="H179" s="48"/>
      <c r="I179" s="48"/>
      <c r="J179" s="53">
        <v>0</v>
      </c>
      <c r="K179" s="53"/>
      <c r="L179" s="302"/>
      <c r="M179" s="53"/>
      <c r="N179" s="302"/>
      <c r="O179" s="53"/>
      <c r="P179" s="53"/>
      <c r="Q179" s="48"/>
      <c r="R179" s="48"/>
      <c r="S179" s="48"/>
      <c r="T179" s="48"/>
      <c r="U179" s="53">
        <f t="shared" si="24"/>
        <v>0</v>
      </c>
      <c r="V179" s="53"/>
      <c r="W179" s="280"/>
      <c r="X179" s="228"/>
      <c r="Z179" s="228">
        <v>165</v>
      </c>
      <c r="AA179" s="226"/>
      <c r="AB179" s="226"/>
      <c r="AC179" s="227"/>
      <c r="AD179" s="227"/>
      <c r="AE179" s="227">
        <f t="shared" si="28"/>
        <v>0</v>
      </c>
      <c r="AI179" s="225">
        <f>AE7</f>
        <v>0</v>
      </c>
    </row>
    <row r="180" spans="1:31" ht="25.5" customHeight="1">
      <c r="A180" s="155"/>
      <c r="B180" s="166"/>
      <c r="C180" s="34"/>
      <c r="D180" s="167"/>
      <c r="E180" s="153" t="s">
        <v>317</v>
      </c>
      <c r="F180" s="47">
        <v>166</v>
      </c>
      <c r="G180" s="48">
        <v>992</v>
      </c>
      <c r="H180" s="48">
        <v>992</v>
      </c>
      <c r="I180" s="48">
        <v>992</v>
      </c>
      <c r="J180" s="53">
        <v>992</v>
      </c>
      <c r="K180" s="53">
        <v>992</v>
      </c>
      <c r="L180" s="302"/>
      <c r="M180" s="53"/>
      <c r="N180" s="302"/>
      <c r="O180" s="53"/>
      <c r="P180" s="53"/>
      <c r="Q180" s="48"/>
      <c r="R180" s="48"/>
      <c r="S180" s="48"/>
      <c r="T180" s="48">
        <v>992</v>
      </c>
      <c r="U180" s="53">
        <f t="shared" si="24"/>
        <v>992</v>
      </c>
      <c r="V180" s="53"/>
      <c r="W180" s="280">
        <f>U180/J180</f>
        <v>1</v>
      </c>
      <c r="X180" s="281">
        <f>J180/G180</f>
        <v>1</v>
      </c>
      <c r="Y180" s="282"/>
      <c r="Z180" s="228">
        <v>166</v>
      </c>
      <c r="AA180" s="226"/>
      <c r="AB180" s="226"/>
      <c r="AC180" s="227"/>
      <c r="AD180" s="227"/>
      <c r="AE180" s="227">
        <f t="shared" si="28"/>
        <v>0</v>
      </c>
    </row>
    <row r="181" spans="1:31" ht="15" customHeight="1">
      <c r="A181" s="155"/>
      <c r="B181" s="166"/>
      <c r="C181" s="34"/>
      <c r="D181" s="167"/>
      <c r="E181" s="167" t="s">
        <v>320</v>
      </c>
      <c r="F181" s="47">
        <v>167</v>
      </c>
      <c r="G181" s="48"/>
      <c r="H181" s="48"/>
      <c r="I181" s="48"/>
      <c r="J181" s="53">
        <v>0</v>
      </c>
      <c r="K181" s="53"/>
      <c r="L181" s="302"/>
      <c r="M181" s="53"/>
      <c r="N181" s="302"/>
      <c r="O181" s="53"/>
      <c r="P181" s="53"/>
      <c r="Q181" s="48"/>
      <c r="R181" s="48"/>
      <c r="S181" s="48"/>
      <c r="T181" s="48"/>
      <c r="U181" s="53">
        <f t="shared" si="24"/>
        <v>0</v>
      </c>
      <c r="V181" s="53"/>
      <c r="W181" s="280"/>
      <c r="X181" s="228"/>
      <c r="Z181" s="228">
        <v>167</v>
      </c>
      <c r="AA181" s="227"/>
      <c r="AB181" s="226"/>
      <c r="AC181" s="227"/>
      <c r="AD181" s="227"/>
      <c r="AE181" s="227">
        <f t="shared" si="28"/>
        <v>0</v>
      </c>
    </row>
    <row r="182" spans="1:31" ht="15" customHeight="1">
      <c r="A182" s="155"/>
      <c r="B182" s="166"/>
      <c r="C182" s="34"/>
      <c r="D182" s="167"/>
      <c r="E182" s="167" t="s">
        <v>321</v>
      </c>
      <c r="F182" s="47">
        <v>168</v>
      </c>
      <c r="G182" s="48"/>
      <c r="H182" s="48"/>
      <c r="I182" s="48"/>
      <c r="J182" s="53">
        <v>0</v>
      </c>
      <c r="K182" s="53"/>
      <c r="L182" s="302"/>
      <c r="M182" s="53"/>
      <c r="N182" s="302"/>
      <c r="O182" s="53"/>
      <c r="P182" s="53"/>
      <c r="Q182" s="48"/>
      <c r="R182" s="48"/>
      <c r="S182" s="48"/>
      <c r="T182" s="48"/>
      <c r="U182" s="53">
        <f t="shared" si="24"/>
        <v>0</v>
      </c>
      <c r="V182" s="53"/>
      <c r="W182" s="280"/>
      <c r="X182" s="228"/>
      <c r="Z182" s="228">
        <v>168</v>
      </c>
      <c r="AA182" s="227"/>
      <c r="AB182" s="226"/>
      <c r="AC182" s="227"/>
      <c r="AD182" s="227"/>
      <c r="AE182" s="227">
        <f t="shared" si="28"/>
        <v>0</v>
      </c>
    </row>
    <row r="183" spans="1:31" ht="15" customHeight="1">
      <c r="A183" s="155"/>
      <c r="B183" s="166"/>
      <c r="C183" s="34"/>
      <c r="D183" s="167"/>
      <c r="E183" s="167" t="s">
        <v>326</v>
      </c>
      <c r="F183" s="47">
        <v>169</v>
      </c>
      <c r="G183" s="48"/>
      <c r="H183" s="48"/>
      <c r="I183" s="48"/>
      <c r="J183" s="53"/>
      <c r="K183" s="53"/>
      <c r="L183" s="302"/>
      <c r="M183" s="53"/>
      <c r="N183" s="302"/>
      <c r="O183" s="53"/>
      <c r="P183" s="53"/>
      <c r="Q183" s="48"/>
      <c r="R183" s="48"/>
      <c r="S183" s="48"/>
      <c r="T183" s="48"/>
      <c r="U183" s="53">
        <f t="shared" si="24"/>
        <v>0</v>
      </c>
      <c r="V183" s="53"/>
      <c r="W183" s="280"/>
      <c r="X183" s="228"/>
      <c r="Z183" s="228">
        <v>169</v>
      </c>
      <c r="AA183" s="227"/>
      <c r="AB183" s="226"/>
      <c r="AC183" s="227"/>
      <c r="AD183" s="227"/>
      <c r="AE183" s="227">
        <f t="shared" si="28"/>
        <v>0</v>
      </c>
    </row>
    <row r="184" spans="1:31" ht="29.25" customHeight="1">
      <c r="A184" s="160"/>
      <c r="B184" s="166">
        <v>9</v>
      </c>
      <c r="C184" s="34"/>
      <c r="D184" s="391" t="s">
        <v>392</v>
      </c>
      <c r="E184" s="392"/>
      <c r="F184" s="47">
        <v>170</v>
      </c>
      <c r="G184" s="48"/>
      <c r="H184" s="48"/>
      <c r="I184" s="48"/>
      <c r="J184" s="53"/>
      <c r="K184" s="53"/>
      <c r="L184" s="302"/>
      <c r="M184" s="53"/>
      <c r="N184" s="302"/>
      <c r="O184" s="53"/>
      <c r="P184" s="53"/>
      <c r="Q184" s="48"/>
      <c r="R184" s="48"/>
      <c r="S184" s="48"/>
      <c r="T184" s="48"/>
      <c r="U184" s="53">
        <f t="shared" si="24"/>
        <v>0</v>
      </c>
      <c r="V184" s="53"/>
      <c r="W184" s="280"/>
      <c r="X184" s="228"/>
      <c r="Z184" s="228">
        <v>170</v>
      </c>
      <c r="AA184" s="226"/>
      <c r="AB184" s="226"/>
      <c r="AC184" s="227"/>
      <c r="AD184" s="227"/>
      <c r="AE184" s="227">
        <f t="shared" si="28"/>
        <v>0</v>
      </c>
    </row>
    <row r="185" spans="4:28" ht="15" customHeight="1">
      <c r="D185" s="168"/>
      <c r="E185" s="168"/>
      <c r="W185" s="146"/>
      <c r="AB185" s="111"/>
    </row>
    <row r="186" spans="1:122" s="37" customFormat="1" ht="15">
      <c r="A186" s="65"/>
      <c r="B186" s="65"/>
      <c r="C186" s="60"/>
      <c r="D186" s="65"/>
      <c r="E186" s="39" t="s">
        <v>357</v>
      </c>
      <c r="F186" s="40"/>
      <c r="G186" s="218"/>
      <c r="H186" s="40"/>
      <c r="I186" s="36" t="s">
        <v>358</v>
      </c>
      <c r="J186" s="70"/>
      <c r="K186" s="70"/>
      <c r="L186" s="306"/>
      <c r="M186" s="70"/>
      <c r="N186" s="306"/>
      <c r="O186" s="70"/>
      <c r="P186" s="70"/>
      <c r="Q186" s="36"/>
      <c r="R186" s="36"/>
      <c r="S186" s="36"/>
      <c r="T186" s="36"/>
      <c r="U186" s="67"/>
      <c r="V186" s="67"/>
      <c r="W186" s="146"/>
      <c r="X186" s="36"/>
      <c r="Y186" s="36"/>
      <c r="Z186" s="36"/>
      <c r="AA186" s="84"/>
      <c r="AB186" s="111"/>
      <c r="AC186" s="84"/>
      <c r="AD186" s="84"/>
      <c r="AE186" s="84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</row>
    <row r="187" spans="1:122" s="37" customFormat="1" ht="15">
      <c r="A187" s="65"/>
      <c r="B187" s="65"/>
      <c r="C187" s="60"/>
      <c r="D187" s="65"/>
      <c r="E187" s="39" t="s">
        <v>359</v>
      </c>
      <c r="F187" s="40"/>
      <c r="G187" s="218"/>
      <c r="H187" s="40"/>
      <c r="I187" s="36" t="s">
        <v>360</v>
      </c>
      <c r="J187" s="70"/>
      <c r="K187" s="70"/>
      <c r="L187" s="306"/>
      <c r="M187" s="70"/>
      <c r="N187" s="306"/>
      <c r="O187" s="70"/>
      <c r="P187" s="70"/>
      <c r="Q187" s="36"/>
      <c r="R187" s="36"/>
      <c r="S187" s="36"/>
      <c r="T187" s="36"/>
      <c r="U187" s="67"/>
      <c r="V187" s="67"/>
      <c r="W187" s="272"/>
      <c r="X187" s="36"/>
      <c r="Y187" s="36"/>
      <c r="Z187" s="36"/>
      <c r="AA187" s="84"/>
      <c r="AB187" s="111"/>
      <c r="AC187" s="84"/>
      <c r="AD187" s="84"/>
      <c r="AE187" s="84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</row>
    <row r="188" ht="15">
      <c r="AB188" s="111"/>
    </row>
    <row r="189" ht="15">
      <c r="AB189" s="111"/>
    </row>
    <row r="190" ht="15">
      <c r="AB190" s="111"/>
    </row>
    <row r="191" ht="15">
      <c r="AB191" s="111"/>
    </row>
    <row r="192" ht="15">
      <c r="AB192" s="111"/>
    </row>
    <row r="193" ht="15">
      <c r="AB193" s="111"/>
    </row>
    <row r="194" ht="15">
      <c r="AB194" s="111"/>
    </row>
    <row r="195" ht="15">
      <c r="AB195" s="111"/>
    </row>
    <row r="196" ht="15">
      <c r="AB196" s="111"/>
    </row>
    <row r="197" ht="15">
      <c r="AB197" s="111"/>
    </row>
    <row r="198" ht="15">
      <c r="AB198" s="111"/>
    </row>
    <row r="199" ht="15">
      <c r="AB199" s="111"/>
    </row>
    <row r="200" ht="15">
      <c r="AB200" s="111"/>
    </row>
    <row r="201" ht="15">
      <c r="AB201" s="111"/>
    </row>
    <row r="202" ht="15">
      <c r="AB202" s="111"/>
    </row>
    <row r="203" ht="15">
      <c r="AB203" s="111"/>
    </row>
    <row r="204" ht="15">
      <c r="AB204" s="111"/>
    </row>
    <row r="205" ht="15">
      <c r="AB205" s="111"/>
    </row>
    <row r="206" ht="15">
      <c r="AB206" s="111"/>
    </row>
    <row r="207" ht="15">
      <c r="AB207" s="111"/>
    </row>
    <row r="208" ht="15">
      <c r="AB208" s="111"/>
    </row>
    <row r="209" ht="15">
      <c r="AB209" s="111"/>
    </row>
    <row r="210" ht="15">
      <c r="AB210" s="111"/>
    </row>
    <row r="211" ht="15">
      <c r="AB211" s="111"/>
    </row>
    <row r="212" ht="15">
      <c r="AB212" s="111"/>
    </row>
    <row r="213" ht="15">
      <c r="AB213" s="111"/>
    </row>
    <row r="214" ht="15">
      <c r="AB214" s="111"/>
    </row>
    <row r="215" ht="15">
      <c r="AB215" s="111"/>
    </row>
    <row r="216" ht="15">
      <c r="AB216" s="111"/>
    </row>
    <row r="217" ht="15">
      <c r="AB217" s="111"/>
    </row>
    <row r="218" ht="15">
      <c r="AB218" s="111"/>
    </row>
    <row r="219" ht="15">
      <c r="AB219" s="111"/>
    </row>
    <row r="220" ht="15">
      <c r="AB220" s="111"/>
    </row>
    <row r="221" ht="15">
      <c r="AB221" s="111"/>
    </row>
    <row r="222" ht="15">
      <c r="AB222" s="111"/>
    </row>
    <row r="223" ht="15">
      <c r="AB223" s="111"/>
    </row>
    <row r="224" ht="15">
      <c r="AB224" s="111"/>
    </row>
    <row r="225" ht="15">
      <c r="AB225" s="111"/>
    </row>
    <row r="226" ht="15">
      <c r="AB226" s="111"/>
    </row>
    <row r="227" ht="15">
      <c r="AB227" s="111"/>
    </row>
    <row r="228" ht="15">
      <c r="AB228" s="111"/>
    </row>
    <row r="229" ht="15">
      <c r="AB229" s="111"/>
    </row>
    <row r="230" ht="15">
      <c r="AB230" s="111"/>
    </row>
    <row r="231" ht="15">
      <c r="AB231" s="111"/>
    </row>
    <row r="232" ht="15">
      <c r="AB232" s="111"/>
    </row>
    <row r="233" ht="15">
      <c r="AB233" s="111"/>
    </row>
    <row r="234" ht="15">
      <c r="AB234" s="111"/>
    </row>
    <row r="235" ht="15">
      <c r="AB235" s="111"/>
    </row>
    <row r="236" ht="15">
      <c r="AB236" s="111"/>
    </row>
    <row r="237" ht="15">
      <c r="AB237" s="111"/>
    </row>
    <row r="238" ht="15">
      <c r="AB238" s="111"/>
    </row>
    <row r="239" ht="15">
      <c r="AB239" s="111"/>
    </row>
    <row r="240" ht="15">
      <c r="AB240" s="111"/>
    </row>
    <row r="241" ht="15">
      <c r="AB241" s="111"/>
    </row>
    <row r="242" ht="15">
      <c r="AB242" s="111"/>
    </row>
    <row r="243" ht="15">
      <c r="AB243" s="111"/>
    </row>
    <row r="244" ht="15">
      <c r="AB244" s="111"/>
    </row>
    <row r="245" ht="15">
      <c r="AB245" s="111"/>
    </row>
    <row r="246" ht="15">
      <c r="AB246" s="111"/>
    </row>
    <row r="247" ht="15">
      <c r="AB247" s="111"/>
    </row>
    <row r="248" ht="15">
      <c r="AB248" s="111"/>
    </row>
    <row r="249" ht="15">
      <c r="AB249" s="111"/>
    </row>
    <row r="250" ht="15">
      <c r="AB250" s="111"/>
    </row>
    <row r="251" ht="15">
      <c r="AB251" s="111"/>
    </row>
    <row r="252" ht="15">
      <c r="AB252" s="111"/>
    </row>
    <row r="253" ht="15">
      <c r="AB253" s="111"/>
    </row>
    <row r="254" ht="15">
      <c r="AB254" s="111"/>
    </row>
    <row r="255" ht="15">
      <c r="AB255" s="111"/>
    </row>
    <row r="256" ht="15">
      <c r="AB256" s="111"/>
    </row>
    <row r="747" ht="3.75" customHeight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4.5" customHeight="1" hidden="1"/>
    <row r="760" ht="15" hidden="1"/>
    <row r="761" ht="15" hidden="1"/>
    <row r="762" ht="15" hidden="1"/>
    <row r="763" ht="15" hidden="1"/>
    <row r="764" ht="15" hidden="1"/>
    <row r="765" ht="15" hidden="1"/>
  </sheetData>
  <sheetProtection/>
  <mergeCells count="136">
    <mergeCell ref="X11:X12"/>
    <mergeCell ref="D184:E184"/>
    <mergeCell ref="Q10:U10"/>
    <mergeCell ref="Q11:T11"/>
    <mergeCell ref="D125:E125"/>
    <mergeCell ref="D97:E97"/>
    <mergeCell ref="D126:E126"/>
    <mergeCell ref="D115:E115"/>
    <mergeCell ref="D111:E111"/>
    <mergeCell ref="D117:E117"/>
    <mergeCell ref="D110:E110"/>
    <mergeCell ref="D106:E106"/>
    <mergeCell ref="D164:E164"/>
    <mergeCell ref="C92:E92"/>
    <mergeCell ref="D93:E93"/>
    <mergeCell ref="D141:E141"/>
    <mergeCell ref="D131:E131"/>
    <mergeCell ref="D124:E124"/>
    <mergeCell ref="C118:C124"/>
    <mergeCell ref="D140:E140"/>
    <mergeCell ref="D103:E103"/>
    <mergeCell ref="D113:E113"/>
    <mergeCell ref="D121:E121"/>
    <mergeCell ref="C127:C132"/>
    <mergeCell ref="D138:E138"/>
    <mergeCell ref="D135:E135"/>
    <mergeCell ref="D116:E116"/>
    <mergeCell ref="D118:E118"/>
    <mergeCell ref="D127:E127"/>
    <mergeCell ref="D128:E128"/>
    <mergeCell ref="D100:E100"/>
    <mergeCell ref="D112:E112"/>
    <mergeCell ref="D104:E104"/>
    <mergeCell ref="A6:W6"/>
    <mergeCell ref="D91:E91"/>
    <mergeCell ref="D78:E78"/>
    <mergeCell ref="D96:E96"/>
    <mergeCell ref="D76:E76"/>
    <mergeCell ref="D81:E81"/>
    <mergeCell ref="D82:E82"/>
    <mergeCell ref="D79:E79"/>
    <mergeCell ref="D80:E80"/>
    <mergeCell ref="D50:E50"/>
    <mergeCell ref="D98:E98"/>
    <mergeCell ref="D109:E109"/>
    <mergeCell ref="D101:E101"/>
    <mergeCell ref="D61:E61"/>
    <mergeCell ref="D75:E75"/>
    <mergeCell ref="D63:E63"/>
    <mergeCell ref="D70:E70"/>
    <mergeCell ref="D132:E132"/>
    <mergeCell ref="D166:E166"/>
    <mergeCell ref="D168:E168"/>
    <mergeCell ref="D167:E167"/>
    <mergeCell ref="D129:E129"/>
    <mergeCell ref="D130:E130"/>
    <mergeCell ref="D172:E172"/>
    <mergeCell ref="D134:E134"/>
    <mergeCell ref="C133:E133"/>
    <mergeCell ref="D136:E136"/>
    <mergeCell ref="D165:E165"/>
    <mergeCell ref="D158:E158"/>
    <mergeCell ref="D139:E139"/>
    <mergeCell ref="D162:E162"/>
    <mergeCell ref="D159:E159"/>
    <mergeCell ref="D137:E137"/>
    <mergeCell ref="D94:E94"/>
    <mergeCell ref="D95:E95"/>
    <mergeCell ref="D77:E77"/>
    <mergeCell ref="A43:A158"/>
    <mergeCell ref="D177:E177"/>
    <mergeCell ref="D178:E178"/>
    <mergeCell ref="D163:E163"/>
    <mergeCell ref="D169:E169"/>
    <mergeCell ref="D171:E171"/>
    <mergeCell ref="D170:E170"/>
    <mergeCell ref="A166:A176"/>
    <mergeCell ref="B151:B157"/>
    <mergeCell ref="D151:E151"/>
    <mergeCell ref="D154:E154"/>
    <mergeCell ref="C99:E99"/>
    <mergeCell ref="D150:E150"/>
    <mergeCell ref="D157:E157"/>
    <mergeCell ref="C102:C104"/>
    <mergeCell ref="D102:E102"/>
    <mergeCell ref="D114:E114"/>
    <mergeCell ref="D105:E105"/>
    <mergeCell ref="B13:C13"/>
    <mergeCell ref="D13:E13"/>
    <mergeCell ref="D10:E12"/>
    <mergeCell ref="D14:E14"/>
    <mergeCell ref="D37:E37"/>
    <mergeCell ref="D21:E21"/>
    <mergeCell ref="D22:E22"/>
    <mergeCell ref="D26:E26"/>
    <mergeCell ref="D27:E27"/>
    <mergeCell ref="B36:B40"/>
    <mergeCell ref="D41:E41"/>
    <mergeCell ref="B44:B141"/>
    <mergeCell ref="A15:A41"/>
    <mergeCell ref="D15:E15"/>
    <mergeCell ref="B16:B26"/>
    <mergeCell ref="D25:E25"/>
    <mergeCell ref="D35:E35"/>
    <mergeCell ref="C23:C24"/>
    <mergeCell ref="D16:E16"/>
    <mergeCell ref="D60:E60"/>
    <mergeCell ref="D53:E53"/>
    <mergeCell ref="D58:E58"/>
    <mergeCell ref="D40:E40"/>
    <mergeCell ref="D47:E47"/>
    <mergeCell ref="D46:E46"/>
    <mergeCell ref="C44:E44"/>
    <mergeCell ref="D51:E51"/>
    <mergeCell ref="D52:E52"/>
    <mergeCell ref="B42:E42"/>
    <mergeCell ref="K10:M10"/>
    <mergeCell ref="K11:L11"/>
    <mergeCell ref="D54:E54"/>
    <mergeCell ref="D45:E45"/>
    <mergeCell ref="D59:E59"/>
    <mergeCell ref="D55:E55"/>
    <mergeCell ref="C43:E43"/>
    <mergeCell ref="D36:E36"/>
    <mergeCell ref="D39:E39"/>
    <mergeCell ref="D38:E38"/>
    <mergeCell ref="M11:M12"/>
    <mergeCell ref="N10:N12"/>
    <mergeCell ref="U11:U12"/>
    <mergeCell ref="W11:W12"/>
    <mergeCell ref="A10:C12"/>
    <mergeCell ref="H11:I11"/>
    <mergeCell ref="F10:F12"/>
    <mergeCell ref="H10:J10"/>
    <mergeCell ref="J11:J12"/>
    <mergeCell ref="G10:G12"/>
  </mergeCells>
  <printOptions/>
  <pageMargins left="0.35433070866141736" right="0.1968503937007874" top="0.31496062992125984" bottom="0.11811023622047245" header="0.2755905511811024" footer="0.31496062992125984"/>
  <pageSetup fitToHeight="5" horizontalDpi="600" verticalDpi="600" orientation="portrait" paperSize="9" scale="64" r:id="rId1"/>
  <headerFooter alignWithMargins="0">
    <oddFooter>&amp;C&amp;8Pagina &amp;P din &amp;N</oddFooter>
  </headerFooter>
  <colBreaks count="2" manualBreakCount="2">
    <brk id="20" max="186" man="1"/>
    <brk id="21" max="1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6.421875" style="17" customWidth="1"/>
    <col min="2" max="2" width="47.8515625" style="17" customWidth="1"/>
    <col min="3" max="3" width="11.00390625" style="17" customWidth="1"/>
    <col min="4" max="4" width="10.7109375" style="17" customWidth="1"/>
    <col min="5" max="5" width="9.7109375" style="17" customWidth="1"/>
    <col min="6" max="6" width="14.7109375" style="17" customWidth="1"/>
    <col min="7" max="7" width="13.28125" style="17" customWidth="1"/>
    <col min="8" max="8" width="10.28125" style="17" customWidth="1"/>
    <col min="9" max="16384" width="9.140625" style="17" customWidth="1"/>
  </cols>
  <sheetData>
    <row r="1" spans="1:7" ht="15">
      <c r="A1" s="13" t="s">
        <v>347</v>
      </c>
      <c r="B1" s="14"/>
      <c r="C1" s="15"/>
      <c r="D1" s="14"/>
      <c r="E1" s="16"/>
      <c r="G1" s="18" t="s">
        <v>262</v>
      </c>
    </row>
    <row r="2" spans="1:5" ht="15">
      <c r="A2" s="13" t="s">
        <v>348</v>
      </c>
      <c r="B2" s="14"/>
      <c r="C2" s="15"/>
      <c r="D2" s="14"/>
      <c r="E2" s="16"/>
    </row>
    <row r="3" spans="1:5" ht="15">
      <c r="A3" s="13" t="s">
        <v>349</v>
      </c>
      <c r="B3" s="14"/>
      <c r="C3" s="15"/>
      <c r="D3" s="14"/>
      <c r="E3" s="16"/>
    </row>
    <row r="4" spans="1:5" ht="15">
      <c r="A4" s="13" t="s">
        <v>350</v>
      </c>
      <c r="B4" s="14"/>
      <c r="C4" s="15"/>
      <c r="D4" s="14"/>
      <c r="E4" s="16"/>
    </row>
    <row r="8" spans="2:8" ht="15.75">
      <c r="B8" s="393" t="s">
        <v>290</v>
      </c>
      <c r="C8" s="393"/>
      <c r="D8" s="393"/>
      <c r="E8" s="393"/>
      <c r="F8" s="393"/>
      <c r="G8" s="393"/>
      <c r="H8" s="393"/>
    </row>
    <row r="10" ht="15.75" thickBot="1">
      <c r="H10" s="19" t="s">
        <v>5</v>
      </c>
    </row>
    <row r="11" spans="1:8" ht="15.75" thickBot="1">
      <c r="A11" s="20" t="s">
        <v>2</v>
      </c>
      <c r="B11" s="394" t="s">
        <v>4</v>
      </c>
      <c r="C11" s="396" t="s">
        <v>410</v>
      </c>
      <c r="D11" s="397"/>
      <c r="E11" s="398" t="s">
        <v>260</v>
      </c>
      <c r="F11" s="400" t="s">
        <v>408</v>
      </c>
      <c r="G11" s="397"/>
      <c r="H11" s="401" t="s">
        <v>261</v>
      </c>
    </row>
    <row r="12" spans="1:8" ht="15.75" thickBot="1">
      <c r="A12" s="22" t="s">
        <v>3</v>
      </c>
      <c r="B12" s="395"/>
      <c r="C12" s="23" t="s">
        <v>0</v>
      </c>
      <c r="D12" s="23" t="s">
        <v>1</v>
      </c>
      <c r="E12" s="399"/>
      <c r="F12" s="24" t="s">
        <v>0</v>
      </c>
      <c r="G12" s="24" t="s">
        <v>1</v>
      </c>
      <c r="H12" s="402"/>
    </row>
    <row r="13" spans="1:8" ht="15.75" thickBot="1">
      <c r="A13" s="25">
        <v>0</v>
      </c>
      <c r="B13" s="21">
        <v>1</v>
      </c>
      <c r="C13" s="25">
        <v>2</v>
      </c>
      <c r="D13" s="24">
        <v>3</v>
      </c>
      <c r="E13" s="21">
        <v>4</v>
      </c>
      <c r="F13" s="25">
        <v>5</v>
      </c>
      <c r="G13" s="26">
        <v>6</v>
      </c>
      <c r="H13" s="197">
        <v>7</v>
      </c>
    </row>
    <row r="14" spans="1:8" ht="15">
      <c r="A14" s="27" t="s">
        <v>26</v>
      </c>
      <c r="B14" s="28" t="s">
        <v>325</v>
      </c>
      <c r="C14" s="7">
        <f>SUM(C15:C17)</f>
        <v>3583</v>
      </c>
      <c r="D14" s="7">
        <f>SUM(D15:D17)</f>
        <v>4201.4504400000005</v>
      </c>
      <c r="E14" s="169">
        <f>D14/C14</f>
        <v>1.1726068769187832</v>
      </c>
      <c r="F14" s="198">
        <f>'BVC 2017 anexa 2'!H14</f>
        <v>3997</v>
      </c>
      <c r="G14" s="198">
        <f>'BVC 2017 anexa 2'!J14</f>
        <v>4217.9130000000005</v>
      </c>
      <c r="H14" s="172">
        <f>G14/F14</f>
        <v>1.0552697022767077</v>
      </c>
    </row>
    <row r="15" spans="1:8" ht="16.5" customHeight="1">
      <c r="A15" s="29">
        <v>1</v>
      </c>
      <c r="B15" s="30" t="s">
        <v>294</v>
      </c>
      <c r="C15" s="8">
        <v>3581</v>
      </c>
      <c r="D15" s="8">
        <f>'BVC 2017 anexa 2'!G15</f>
        <v>4183.61344</v>
      </c>
      <c r="E15" s="170">
        <f>D15/C15</f>
        <v>1.1682807707344318</v>
      </c>
      <c r="F15" s="8">
        <f>'BVC 2017 anexa 2'!H15</f>
        <v>3980</v>
      </c>
      <c r="G15" s="8">
        <f>'BVC 2017 anexa 2'!J15</f>
        <v>4198.912</v>
      </c>
      <c r="H15" s="173">
        <f>G15/F15</f>
        <v>1.0550030150753769</v>
      </c>
    </row>
    <row r="16" spans="1:8" ht="15.75" customHeight="1">
      <c r="A16" s="31" t="s">
        <v>291</v>
      </c>
      <c r="B16" s="9" t="s">
        <v>112</v>
      </c>
      <c r="C16" s="8">
        <v>2</v>
      </c>
      <c r="D16" s="8">
        <f>'BVC 2017 anexa 2'!G35</f>
        <v>17.837</v>
      </c>
      <c r="E16" s="170">
        <f>D16/C16</f>
        <v>8.9185</v>
      </c>
      <c r="F16" s="8">
        <f>'BVC 2017 anexa 2'!H35</f>
        <v>17</v>
      </c>
      <c r="G16" s="8">
        <f>'BVC 2017 anexa 2'!J35</f>
        <v>19.001</v>
      </c>
      <c r="H16" s="173">
        <f>G16/F16</f>
        <v>1.1177058823529413</v>
      </c>
    </row>
    <row r="17" spans="1:8" ht="15.75" customHeight="1" thickBot="1">
      <c r="A17" s="32" t="s">
        <v>292</v>
      </c>
      <c r="B17" s="10" t="s">
        <v>7</v>
      </c>
      <c r="C17" s="11"/>
      <c r="D17" s="12"/>
      <c r="E17" s="171"/>
      <c r="F17" s="12">
        <f>'BVC 2017 anexa 2'!H41</f>
        <v>0</v>
      </c>
      <c r="G17" s="12">
        <f>'BVC 2017 anexa 2'!J41</f>
        <v>0</v>
      </c>
      <c r="H17" s="174"/>
    </row>
    <row r="25" spans="2:6" ht="15">
      <c r="B25" s="39" t="s">
        <v>357</v>
      </c>
      <c r="C25" s="40"/>
      <c r="D25" s="40"/>
      <c r="E25" s="36" t="s">
        <v>358</v>
      </c>
      <c r="F25" s="36"/>
    </row>
    <row r="26" spans="2:6" ht="15">
      <c r="B26" s="39" t="s">
        <v>359</v>
      </c>
      <c r="C26" s="40"/>
      <c r="D26" s="40"/>
      <c r="E26" s="36" t="s">
        <v>360</v>
      </c>
      <c r="F26" s="36"/>
    </row>
  </sheetData>
  <sheetProtection/>
  <mergeCells count="6">
    <mergeCell ref="B8:H8"/>
    <mergeCell ref="B11:B12"/>
    <mergeCell ref="C11:D11"/>
    <mergeCell ref="E11:E12"/>
    <mergeCell ref="F11:G11"/>
    <mergeCell ref="H11:H12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F52"/>
  <sheetViews>
    <sheetView zoomScaleSheetLayoutView="100" zoomScalePageLayoutView="0" workbookViewId="0" topLeftCell="A40">
      <selection activeCell="C48" sqref="C48"/>
    </sheetView>
  </sheetViews>
  <sheetFormatPr defaultColWidth="9.140625" defaultRowHeight="12.75"/>
  <cols>
    <col min="1" max="1" width="4.140625" style="17" customWidth="1"/>
    <col min="2" max="2" width="3.7109375" style="17" customWidth="1"/>
    <col min="3" max="3" width="52.8515625" style="85" customWidth="1"/>
    <col min="4" max="4" width="12.57421875" style="17" customWidth="1"/>
    <col min="5" max="5" width="11.28125" style="223" customWidth="1"/>
    <col min="6" max="6" width="13.140625" style="223" customWidth="1"/>
    <col min="7" max="7" width="10.57421875" style="223" customWidth="1"/>
    <col min="8" max="8" width="9.421875" style="223" customWidth="1"/>
    <col min="9" max="9" width="10.28125" style="223" customWidth="1"/>
    <col min="10" max="16384" width="9.140625" style="17" customWidth="1"/>
  </cols>
  <sheetData>
    <row r="1" spans="1:110" s="37" customFormat="1" ht="15">
      <c r="A1" s="58" t="s">
        <v>347</v>
      </c>
      <c r="B1" s="59"/>
      <c r="C1" s="60"/>
      <c r="D1" s="59"/>
      <c r="E1" s="220"/>
      <c r="F1" s="221"/>
      <c r="G1" s="221"/>
      <c r="H1" s="55"/>
      <c r="I1" s="222" t="s">
        <v>118</v>
      </c>
      <c r="J1" s="17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</row>
    <row r="2" spans="1:110" s="37" customFormat="1" ht="15">
      <c r="A2" s="58" t="s">
        <v>348</v>
      </c>
      <c r="B2" s="59"/>
      <c r="C2" s="60"/>
      <c r="D2" s="59"/>
      <c r="E2" s="220"/>
      <c r="F2" s="221"/>
      <c r="G2" s="221"/>
      <c r="H2" s="55"/>
      <c r="I2" s="54"/>
      <c r="J2" s="40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</row>
    <row r="3" spans="1:110" s="37" customFormat="1" ht="15">
      <c r="A3" s="58" t="s">
        <v>349</v>
      </c>
      <c r="B3" s="59"/>
      <c r="C3" s="60"/>
      <c r="D3" s="59"/>
      <c r="E3" s="220"/>
      <c r="F3" s="221"/>
      <c r="G3" s="221"/>
      <c r="H3" s="55"/>
      <c r="I3" s="54"/>
      <c r="J3" s="4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</row>
    <row r="4" spans="1:110" s="37" customFormat="1" ht="15">
      <c r="A4" s="58" t="s">
        <v>350</v>
      </c>
      <c r="B4" s="59"/>
      <c r="C4" s="60"/>
      <c r="D4" s="59"/>
      <c r="E4" s="220"/>
      <c r="F4" s="221"/>
      <c r="G4" s="221"/>
      <c r="H4" s="55"/>
      <c r="I4" s="54"/>
      <c r="J4" s="40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</row>
    <row r="5" ht="15">
      <c r="H5" s="222"/>
    </row>
    <row r="6" ht="15">
      <c r="H6" s="222"/>
    </row>
    <row r="7" spans="1:8" ht="15">
      <c r="A7" s="403" t="s">
        <v>193</v>
      </c>
      <c r="B7" s="403"/>
      <c r="C7" s="403"/>
      <c r="D7" s="403"/>
      <c r="E7" s="403"/>
      <c r="F7" s="403"/>
      <c r="G7" s="403"/>
      <c r="H7" s="403"/>
    </row>
    <row r="8" ht="22.5" customHeight="1"/>
    <row r="9" spans="1:9" ht="14.25" customHeight="1" thickBot="1">
      <c r="A9" s="232"/>
      <c r="B9" s="232"/>
      <c r="C9" s="233"/>
      <c r="D9" s="232"/>
      <c r="E9" s="232"/>
      <c r="F9" s="232"/>
      <c r="G9" s="232"/>
      <c r="H9" s="232"/>
      <c r="I9" s="234" t="s">
        <v>47</v>
      </c>
    </row>
    <row r="10" spans="1:9" ht="15">
      <c r="A10" s="404"/>
      <c r="B10" s="406"/>
      <c r="C10" s="408" t="s">
        <v>48</v>
      </c>
      <c r="D10" s="412" t="s">
        <v>192</v>
      </c>
      <c r="E10" s="414" t="s">
        <v>411</v>
      </c>
      <c r="F10" s="415"/>
      <c r="G10" s="410" t="s">
        <v>49</v>
      </c>
      <c r="H10" s="410"/>
      <c r="I10" s="411"/>
    </row>
    <row r="11" spans="1:9" ht="29.25" thickBot="1">
      <c r="A11" s="405"/>
      <c r="B11" s="407"/>
      <c r="C11" s="409"/>
      <c r="D11" s="413"/>
      <c r="E11" s="235" t="s">
        <v>0</v>
      </c>
      <c r="F11" s="235" t="s">
        <v>386</v>
      </c>
      <c r="G11" s="235" t="s">
        <v>412</v>
      </c>
      <c r="H11" s="235" t="s">
        <v>388</v>
      </c>
      <c r="I11" s="236" t="s">
        <v>413</v>
      </c>
    </row>
    <row r="12" spans="1:9" ht="15.75" thickBot="1">
      <c r="A12" s="237">
        <v>0</v>
      </c>
      <c r="B12" s="238">
        <v>1</v>
      </c>
      <c r="C12" s="239">
        <v>2</v>
      </c>
      <c r="D12" s="240">
        <v>3</v>
      </c>
      <c r="E12" s="240">
        <v>4</v>
      </c>
      <c r="F12" s="240">
        <v>5</v>
      </c>
      <c r="G12" s="241">
        <v>6</v>
      </c>
      <c r="H12" s="241">
        <v>7</v>
      </c>
      <c r="I12" s="242">
        <v>8</v>
      </c>
    </row>
    <row r="13" spans="1:14" ht="28.5" customHeight="1">
      <c r="A13" s="243" t="s">
        <v>50</v>
      </c>
      <c r="B13" s="244"/>
      <c r="C13" s="245" t="s">
        <v>12</v>
      </c>
      <c r="D13" s="246"/>
      <c r="E13" s="247">
        <f>E14+E17+E18+E21</f>
        <v>1088.158</v>
      </c>
      <c r="F13" s="248">
        <f>E13</f>
        <v>1088.158</v>
      </c>
      <c r="G13" s="247">
        <f>G14+G17+G18+G21</f>
        <v>1822.711902608</v>
      </c>
      <c r="H13" s="247">
        <f>H14+H17+H18+H21</f>
        <v>1855.9359026079999</v>
      </c>
      <c r="I13" s="249">
        <f>I14+I17+I18+I21</f>
        <v>1855.9359026079999</v>
      </c>
      <c r="L13" s="199"/>
      <c r="M13" s="199"/>
      <c r="N13" s="199"/>
    </row>
    <row r="14" spans="1:9" ht="15">
      <c r="A14" s="202"/>
      <c r="B14" s="203">
        <v>1</v>
      </c>
      <c r="C14" s="204" t="s">
        <v>51</v>
      </c>
      <c r="D14" s="201"/>
      <c r="E14" s="250">
        <f>E16+E15</f>
        <v>428.15799999999996</v>
      </c>
      <c r="F14" s="248">
        <f>E14</f>
        <v>428.15799999999996</v>
      </c>
      <c r="G14" s="250">
        <f>G16+G15</f>
        <v>353.71190260799983</v>
      </c>
      <c r="H14" s="250">
        <f>H16+H15</f>
        <v>355.9359026079999</v>
      </c>
      <c r="I14" s="251">
        <f>I16+I15</f>
        <v>355.9359026079999</v>
      </c>
    </row>
    <row r="15" spans="1:9" ht="15">
      <c r="A15" s="202"/>
      <c r="B15" s="203"/>
      <c r="C15" s="204" t="s">
        <v>177</v>
      </c>
      <c r="D15" s="201"/>
      <c r="E15" s="250">
        <f>'BVC 2017 anexa 2'!J140</f>
        <v>97.894</v>
      </c>
      <c r="F15" s="248">
        <f>E15</f>
        <v>97.894</v>
      </c>
      <c r="G15" s="250">
        <f>'BVC 2017 anexa 2'!U140</f>
        <v>190</v>
      </c>
      <c r="H15" s="250">
        <v>190</v>
      </c>
      <c r="I15" s="251">
        <v>190</v>
      </c>
    </row>
    <row r="16" spans="1:9" ht="15">
      <c r="A16" s="202"/>
      <c r="B16" s="203"/>
      <c r="C16" s="204" t="s">
        <v>178</v>
      </c>
      <c r="D16" s="201"/>
      <c r="E16" s="250">
        <f>'BVC 2017 anexa1'!G45+'BVC 2017 anexa1'!G47</f>
        <v>330.26399999999995</v>
      </c>
      <c r="F16" s="248">
        <f>E16</f>
        <v>330.26399999999995</v>
      </c>
      <c r="G16" s="250">
        <f>'BVC 2017 anexa1'!H45+'BVC 2017 anexa1'!H47</f>
        <v>163.71190260799986</v>
      </c>
      <c r="H16" s="250">
        <f>'BVC 2017 anexa1'!K45+'BVC 2017 anexa1'!K47</f>
        <v>165.93590260799988</v>
      </c>
      <c r="I16" s="251">
        <f>'BVC 2017 anexa1'!L45+'BVC 2017 anexa1'!L47</f>
        <v>165.93590260799988</v>
      </c>
    </row>
    <row r="17" spans="1:9" ht="15">
      <c r="A17" s="202"/>
      <c r="B17" s="203">
        <v>2</v>
      </c>
      <c r="C17" s="204" t="s">
        <v>13</v>
      </c>
      <c r="D17" s="201"/>
      <c r="E17" s="250"/>
      <c r="F17" s="248"/>
      <c r="G17" s="250"/>
      <c r="H17" s="250"/>
      <c r="I17" s="251"/>
    </row>
    <row r="18" spans="1:9" ht="15">
      <c r="A18" s="202"/>
      <c r="B18" s="203">
        <v>3</v>
      </c>
      <c r="C18" s="204" t="s">
        <v>52</v>
      </c>
      <c r="D18" s="201"/>
      <c r="E18" s="250"/>
      <c r="F18" s="248"/>
      <c r="G18" s="250"/>
      <c r="H18" s="250"/>
      <c r="I18" s="251"/>
    </row>
    <row r="19" spans="1:9" ht="15">
      <c r="A19" s="202"/>
      <c r="B19" s="203"/>
      <c r="C19" s="204" t="s">
        <v>179</v>
      </c>
      <c r="D19" s="201"/>
      <c r="E19" s="250"/>
      <c r="F19" s="248"/>
      <c r="G19" s="250"/>
      <c r="H19" s="250"/>
      <c r="I19" s="251"/>
    </row>
    <row r="20" spans="1:9" ht="15">
      <c r="A20" s="202"/>
      <c r="B20" s="203"/>
      <c r="C20" s="204" t="s">
        <v>180</v>
      </c>
      <c r="D20" s="201"/>
      <c r="E20" s="250"/>
      <c r="F20" s="248"/>
      <c r="G20" s="250"/>
      <c r="H20" s="250"/>
      <c r="I20" s="251"/>
    </row>
    <row r="21" spans="1:9" ht="15">
      <c r="A21" s="202"/>
      <c r="B21" s="203">
        <v>4</v>
      </c>
      <c r="C21" s="204" t="s">
        <v>181</v>
      </c>
      <c r="D21" s="201"/>
      <c r="E21" s="250">
        <f>E22</f>
        <v>660</v>
      </c>
      <c r="F21" s="248">
        <f>E21</f>
        <v>660</v>
      </c>
      <c r="G21" s="250">
        <f>G22+G23</f>
        <v>1469</v>
      </c>
      <c r="H21" s="250">
        <f>H22+H23</f>
        <v>1500</v>
      </c>
      <c r="I21" s="251">
        <f>I22+I23</f>
        <v>1500</v>
      </c>
    </row>
    <row r="22" spans="1:9" ht="15">
      <c r="A22" s="202"/>
      <c r="B22" s="203"/>
      <c r="C22" s="200" t="s">
        <v>374</v>
      </c>
      <c r="D22" s="201"/>
      <c r="E22" s="252">
        <v>660</v>
      </c>
      <c r="F22" s="248">
        <f>E22</f>
        <v>660</v>
      </c>
      <c r="G22" s="252">
        <f>'BVC 2017 anexa 2'!U25</f>
        <v>469</v>
      </c>
      <c r="H22" s="252">
        <v>1000</v>
      </c>
      <c r="I22" s="253">
        <v>1000</v>
      </c>
    </row>
    <row r="23" spans="1:9" ht="15">
      <c r="A23" s="202"/>
      <c r="B23" s="203"/>
      <c r="C23" s="200" t="s">
        <v>389</v>
      </c>
      <c r="D23" s="201"/>
      <c r="E23" s="252"/>
      <c r="F23" s="248"/>
      <c r="G23" s="252">
        <v>1000</v>
      </c>
      <c r="H23" s="252">
        <v>500</v>
      </c>
      <c r="I23" s="253">
        <v>500</v>
      </c>
    </row>
    <row r="24" spans="1:9" s="206" customFormat="1" ht="14.25">
      <c r="A24" s="207" t="s">
        <v>16</v>
      </c>
      <c r="B24" s="203"/>
      <c r="C24" s="208" t="s">
        <v>53</v>
      </c>
      <c r="D24" s="209"/>
      <c r="E24" s="254">
        <f>E25+E30+E36+E43+E45</f>
        <v>1332</v>
      </c>
      <c r="F24" s="247">
        <f>E24</f>
        <v>1332</v>
      </c>
      <c r="G24" s="254">
        <f>G25+G30+G36+G43+G45</f>
        <v>1641</v>
      </c>
      <c r="H24" s="254">
        <f>H25+H30+H36+H43+H45</f>
        <v>1500</v>
      </c>
      <c r="I24" s="255">
        <f>I25+I30+I36+I43+I45</f>
        <v>1000</v>
      </c>
    </row>
    <row r="25" spans="1:9" ht="15">
      <c r="A25" s="256"/>
      <c r="B25" s="203">
        <v>1</v>
      </c>
      <c r="C25" s="204" t="s">
        <v>54</v>
      </c>
      <c r="D25" s="201"/>
      <c r="E25" s="250">
        <f>E26+E27+E28+E29</f>
        <v>0</v>
      </c>
      <c r="F25" s="248">
        <f>E25</f>
        <v>0</v>
      </c>
      <c r="G25" s="250">
        <f>G26+G27+G28+G29</f>
        <v>0</v>
      </c>
      <c r="H25" s="250">
        <f>H26+H27+H28+H29</f>
        <v>0</v>
      </c>
      <c r="I25" s="251">
        <f>I26+I27+I28+I29</f>
        <v>0</v>
      </c>
    </row>
    <row r="26" spans="1:9" ht="30">
      <c r="A26" s="256"/>
      <c r="B26" s="257"/>
      <c r="C26" s="200" t="s">
        <v>182</v>
      </c>
      <c r="D26" s="201"/>
      <c r="E26" s="252"/>
      <c r="F26" s="248"/>
      <c r="G26" s="252"/>
      <c r="H26" s="252"/>
      <c r="I26" s="253"/>
    </row>
    <row r="27" spans="1:9" ht="30">
      <c r="A27" s="256"/>
      <c r="B27" s="257"/>
      <c r="C27" s="200" t="s">
        <v>183</v>
      </c>
      <c r="D27" s="201"/>
      <c r="E27" s="252"/>
      <c r="F27" s="248"/>
      <c r="G27" s="252"/>
      <c r="H27" s="252"/>
      <c r="I27" s="253"/>
    </row>
    <row r="28" spans="1:9" ht="30">
      <c r="A28" s="256"/>
      <c r="B28" s="257"/>
      <c r="C28" s="200" t="s">
        <v>184</v>
      </c>
      <c r="D28" s="201"/>
      <c r="E28" s="252"/>
      <c r="F28" s="248"/>
      <c r="G28" s="252"/>
      <c r="H28" s="252"/>
      <c r="I28" s="253"/>
    </row>
    <row r="29" spans="1:9" ht="44.25" customHeight="1">
      <c r="A29" s="256"/>
      <c r="B29" s="257"/>
      <c r="C29" s="200" t="s">
        <v>185</v>
      </c>
      <c r="D29" s="201"/>
      <c r="E29" s="252"/>
      <c r="F29" s="248"/>
      <c r="G29" s="252"/>
      <c r="H29" s="252"/>
      <c r="I29" s="253"/>
    </row>
    <row r="30" spans="1:9" s="206" customFormat="1" ht="14.25">
      <c r="A30" s="202"/>
      <c r="B30" s="203">
        <v>2</v>
      </c>
      <c r="C30" s="204" t="s">
        <v>55</v>
      </c>
      <c r="D30" s="205"/>
      <c r="E30" s="250">
        <f>E31+E33+E34+E35</f>
        <v>691</v>
      </c>
      <c r="F30" s="250">
        <f>F31+F33+F34+F35</f>
        <v>691</v>
      </c>
      <c r="G30" s="250">
        <f>G31+G33+G34+G35</f>
        <v>1000</v>
      </c>
      <c r="H30" s="250">
        <f>H31+H33+H34+H35</f>
        <v>1500</v>
      </c>
      <c r="I30" s="251">
        <f>I31+I33+I34+I35</f>
        <v>1000</v>
      </c>
    </row>
    <row r="31" spans="1:9" ht="30">
      <c r="A31" s="256"/>
      <c r="B31" s="257"/>
      <c r="C31" s="200" t="s">
        <v>182</v>
      </c>
      <c r="D31" s="201"/>
      <c r="E31" s="252">
        <f>E32</f>
        <v>691</v>
      </c>
      <c r="F31" s="252">
        <f>F32</f>
        <v>691</v>
      </c>
      <c r="G31" s="252">
        <f>G32</f>
        <v>1000</v>
      </c>
      <c r="H31" s="252">
        <f>H32</f>
        <v>1500</v>
      </c>
      <c r="I31" s="253">
        <f>I32</f>
        <v>1000</v>
      </c>
    </row>
    <row r="32" spans="1:9" ht="15">
      <c r="A32" s="256"/>
      <c r="B32" s="257"/>
      <c r="C32" s="200" t="s">
        <v>361</v>
      </c>
      <c r="D32" s="258">
        <v>43465</v>
      </c>
      <c r="E32" s="252">
        <v>691</v>
      </c>
      <c r="F32" s="248">
        <f>E32</f>
        <v>691</v>
      </c>
      <c r="G32" s="252">
        <v>1000</v>
      </c>
      <c r="H32" s="252">
        <v>1500</v>
      </c>
      <c r="I32" s="253">
        <v>1000</v>
      </c>
    </row>
    <row r="33" spans="1:9" ht="30">
      <c r="A33" s="256"/>
      <c r="B33" s="257"/>
      <c r="C33" s="200" t="s">
        <v>183</v>
      </c>
      <c r="D33" s="201"/>
      <c r="E33" s="252"/>
      <c r="F33" s="248"/>
      <c r="G33" s="252"/>
      <c r="H33" s="252"/>
      <c r="I33" s="253"/>
    </row>
    <row r="34" spans="1:9" ht="30">
      <c r="A34" s="256"/>
      <c r="B34" s="257"/>
      <c r="C34" s="200" t="s">
        <v>184</v>
      </c>
      <c r="D34" s="201"/>
      <c r="E34" s="252"/>
      <c r="F34" s="248"/>
      <c r="G34" s="252"/>
      <c r="H34" s="252"/>
      <c r="I34" s="253"/>
    </row>
    <row r="35" spans="1:9" ht="45.75" customHeight="1">
      <c r="A35" s="256"/>
      <c r="B35" s="257"/>
      <c r="C35" s="200" t="s">
        <v>185</v>
      </c>
      <c r="D35" s="201"/>
      <c r="E35" s="252"/>
      <c r="F35" s="248"/>
      <c r="G35" s="252"/>
      <c r="H35" s="252"/>
      <c r="I35" s="253"/>
    </row>
    <row r="36" spans="1:9" s="206" customFormat="1" ht="29.25" customHeight="1">
      <c r="A36" s="202"/>
      <c r="B36" s="203">
        <v>3</v>
      </c>
      <c r="C36" s="204" t="s">
        <v>174</v>
      </c>
      <c r="D36" s="205"/>
      <c r="E36" s="250">
        <f>E37+E39+E41+E42</f>
        <v>481</v>
      </c>
      <c r="F36" s="247">
        <f>E36</f>
        <v>481</v>
      </c>
      <c r="G36" s="250">
        <f>G37+G39+G41+G42</f>
        <v>481</v>
      </c>
      <c r="H36" s="250">
        <f>H37+H39+H41+H42</f>
        <v>0</v>
      </c>
      <c r="I36" s="251">
        <f>I37+I39+I41+I42</f>
        <v>0</v>
      </c>
    </row>
    <row r="37" spans="1:9" ht="30">
      <c r="A37" s="256"/>
      <c r="B37" s="257"/>
      <c r="C37" s="200" t="s">
        <v>182</v>
      </c>
      <c r="D37" s="201"/>
      <c r="E37" s="252">
        <f>E38</f>
        <v>100</v>
      </c>
      <c r="F37" s="252">
        <f>F38</f>
        <v>100</v>
      </c>
      <c r="G37" s="252">
        <f>G38</f>
        <v>100</v>
      </c>
      <c r="H37" s="252">
        <f>H38</f>
        <v>0</v>
      </c>
      <c r="I37" s="253">
        <f>I38</f>
        <v>0</v>
      </c>
    </row>
    <row r="38" spans="1:9" ht="15">
      <c r="A38" s="256"/>
      <c r="B38" s="257"/>
      <c r="C38" s="259" t="s">
        <v>375</v>
      </c>
      <c r="D38" s="258">
        <v>43100</v>
      </c>
      <c r="E38" s="252">
        <v>100</v>
      </c>
      <c r="F38" s="248">
        <f>E38</f>
        <v>100</v>
      </c>
      <c r="G38" s="252">
        <v>100</v>
      </c>
      <c r="H38" s="252"/>
      <c r="I38" s="253"/>
    </row>
    <row r="39" spans="1:9" ht="30">
      <c r="A39" s="256"/>
      <c r="B39" s="257"/>
      <c r="C39" s="200" t="s">
        <v>183</v>
      </c>
      <c r="D39" s="201"/>
      <c r="E39" s="252">
        <f>SUM(E40:E40)</f>
        <v>381</v>
      </c>
      <c r="F39" s="248">
        <f>E39</f>
        <v>381</v>
      </c>
      <c r="G39" s="252">
        <f>SUM(G40:G40)</f>
        <v>381</v>
      </c>
      <c r="H39" s="252"/>
      <c r="I39" s="253"/>
    </row>
    <row r="40" spans="1:9" ht="30">
      <c r="A40" s="256"/>
      <c r="B40" s="257"/>
      <c r="C40" s="210" t="s">
        <v>390</v>
      </c>
      <c r="D40" s="258">
        <v>43100</v>
      </c>
      <c r="E40" s="252">
        <v>381</v>
      </c>
      <c r="F40" s="248">
        <v>381</v>
      </c>
      <c r="G40" s="252">
        <v>381</v>
      </c>
      <c r="H40" s="252"/>
      <c r="I40" s="253"/>
    </row>
    <row r="41" spans="1:9" ht="30">
      <c r="A41" s="256"/>
      <c r="B41" s="257"/>
      <c r="C41" s="200" t="s">
        <v>184</v>
      </c>
      <c r="D41" s="201"/>
      <c r="E41" s="252"/>
      <c r="F41" s="248"/>
      <c r="G41" s="252"/>
      <c r="H41" s="252"/>
      <c r="I41" s="253"/>
    </row>
    <row r="42" spans="1:9" ht="42.75" customHeight="1">
      <c r="A42" s="256"/>
      <c r="B42" s="257"/>
      <c r="C42" s="200" t="s">
        <v>185</v>
      </c>
      <c r="D42" s="201"/>
      <c r="E42" s="252"/>
      <c r="F42" s="248"/>
      <c r="G42" s="252"/>
      <c r="H42" s="252"/>
      <c r="I42" s="253"/>
    </row>
    <row r="43" spans="1:9" s="206" customFormat="1" ht="14.25">
      <c r="A43" s="202"/>
      <c r="B43" s="203">
        <v>4</v>
      </c>
      <c r="C43" s="204" t="s">
        <v>58</v>
      </c>
      <c r="D43" s="205"/>
      <c r="E43" s="250">
        <f>E44</f>
        <v>160</v>
      </c>
      <c r="F43" s="250">
        <f>F44</f>
        <v>160</v>
      </c>
      <c r="G43" s="250">
        <f>G44</f>
        <v>160</v>
      </c>
      <c r="H43" s="250">
        <f>H44</f>
        <v>0</v>
      </c>
      <c r="I43" s="251">
        <f>I44</f>
        <v>0</v>
      </c>
    </row>
    <row r="44" spans="1:9" ht="15" customHeight="1">
      <c r="A44" s="256"/>
      <c r="B44" s="203"/>
      <c r="C44" s="204" t="s">
        <v>417</v>
      </c>
      <c r="D44" s="258">
        <v>43100</v>
      </c>
      <c r="E44" s="252">
        <v>160</v>
      </c>
      <c r="F44" s="248">
        <v>160</v>
      </c>
      <c r="G44" s="252">
        <f>'aneaxa 4a'!F23</f>
        <v>160</v>
      </c>
      <c r="H44" s="252"/>
      <c r="I44" s="253"/>
    </row>
    <row r="45" spans="1:9" ht="28.5">
      <c r="A45" s="256"/>
      <c r="B45" s="260">
        <v>5</v>
      </c>
      <c r="C45" s="208" t="s">
        <v>56</v>
      </c>
      <c r="D45" s="261"/>
      <c r="E45" s="262"/>
      <c r="F45" s="262"/>
      <c r="G45" s="252"/>
      <c r="H45" s="252"/>
      <c r="I45" s="253"/>
    </row>
    <row r="46" spans="1:9" ht="15" customHeight="1">
      <c r="A46" s="256"/>
      <c r="B46" s="257"/>
      <c r="C46" s="204" t="s">
        <v>186</v>
      </c>
      <c r="D46" s="201"/>
      <c r="E46" s="252"/>
      <c r="F46" s="252"/>
      <c r="G46" s="252"/>
      <c r="H46" s="252"/>
      <c r="I46" s="253"/>
    </row>
    <row r="47" spans="1:9" ht="15.75" thickBot="1">
      <c r="A47" s="263"/>
      <c r="B47" s="264"/>
      <c r="C47" s="265" t="s">
        <v>187</v>
      </c>
      <c r="D47" s="266"/>
      <c r="E47" s="267"/>
      <c r="F47" s="267"/>
      <c r="G47" s="267"/>
      <c r="H47" s="267"/>
      <c r="I47" s="268"/>
    </row>
    <row r="50" spans="3:8" ht="15">
      <c r="C50" s="39" t="s">
        <v>357</v>
      </c>
      <c r="D50" s="40"/>
      <c r="E50" s="219"/>
      <c r="F50" s="36" t="s">
        <v>358</v>
      </c>
      <c r="G50" s="36"/>
      <c r="H50" s="224"/>
    </row>
    <row r="51" spans="3:8" ht="15" customHeight="1">
      <c r="C51" s="39" t="s">
        <v>359</v>
      </c>
      <c r="D51" s="40"/>
      <c r="E51" s="219"/>
      <c r="F51" s="36" t="s">
        <v>360</v>
      </c>
      <c r="G51" s="36"/>
      <c r="H51" s="224"/>
    </row>
    <row r="52" spans="6:7" ht="15">
      <c r="F52" s="17"/>
      <c r="G52" s="17"/>
    </row>
  </sheetData>
  <sheetProtection/>
  <mergeCells count="7">
    <mergeCell ref="A7:H7"/>
    <mergeCell ref="A10:A11"/>
    <mergeCell ref="B10:B11"/>
    <mergeCell ref="C10:C11"/>
    <mergeCell ref="G10:I10"/>
    <mergeCell ref="D10:D11"/>
    <mergeCell ref="E10:F10"/>
  </mergeCells>
  <printOptions/>
  <pageMargins left="0.35433070866141736" right="0.1968503937007874" top="0.2755905511811024" bottom="0.2362204724409449" header="0.3937007874015748" footer="0.196850393700787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33"/>
  <sheetViews>
    <sheetView view="pageBreakPreview" zoomScale="85" zoomScaleSheetLayoutView="85" zoomScalePageLayoutView="0" workbookViewId="0" topLeftCell="A4">
      <selection activeCell="F2" sqref="F2"/>
    </sheetView>
  </sheetViews>
  <sheetFormatPr defaultColWidth="9.140625" defaultRowHeight="12.75" outlineLevelCol="1"/>
  <cols>
    <col min="1" max="1" width="7.7109375" style="114" customWidth="1"/>
    <col min="2" max="2" width="33.00390625" style="114" customWidth="1"/>
    <col min="3" max="3" width="11.00390625" style="114" customWidth="1"/>
    <col min="4" max="4" width="10.140625" style="114" customWidth="1"/>
    <col min="5" max="5" width="12.28125" style="114" customWidth="1"/>
    <col min="6" max="6" width="12.57421875" style="114" customWidth="1" outlineLevel="1"/>
    <col min="7" max="7" width="14.8515625" style="116" customWidth="1"/>
    <col min="8" max="9" width="11.421875" style="124" bestFit="1" customWidth="1"/>
    <col min="10" max="10" width="12.7109375" style="124" bestFit="1" customWidth="1"/>
    <col min="11" max="53" width="9.140625" style="123" customWidth="1"/>
    <col min="54" max="16384" width="9.140625" style="114" customWidth="1"/>
  </cols>
  <sheetData>
    <row r="1" spans="1:110" s="37" customFormat="1" ht="16.5">
      <c r="A1" s="58" t="s">
        <v>347</v>
      </c>
      <c r="B1" s="59"/>
      <c r="C1" s="60"/>
      <c r="D1" s="59"/>
      <c r="E1" s="61"/>
      <c r="F1" s="113" t="s">
        <v>399</v>
      </c>
      <c r="G1" s="35"/>
      <c r="I1" s="86"/>
      <c r="J1" s="17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</row>
    <row r="2" spans="1:110" s="37" customFormat="1" ht="15">
      <c r="A2" s="58" t="s">
        <v>348</v>
      </c>
      <c r="B2" s="59"/>
      <c r="C2" s="60"/>
      <c r="D2" s="59"/>
      <c r="E2" s="61"/>
      <c r="F2" s="35"/>
      <c r="G2" s="35"/>
      <c r="I2" s="36"/>
      <c r="J2" s="40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</row>
    <row r="3" spans="1:110" s="37" customFormat="1" ht="15">
      <c r="A3" s="58" t="s">
        <v>349</v>
      </c>
      <c r="B3" s="59"/>
      <c r="C3" s="60"/>
      <c r="D3" s="59"/>
      <c r="E3" s="61"/>
      <c r="F3" s="35"/>
      <c r="G3" s="35"/>
      <c r="I3" s="36"/>
      <c r="J3" s="4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</row>
    <row r="4" spans="1:110" s="37" customFormat="1" ht="15">
      <c r="A4" s="58" t="s">
        <v>350</v>
      </c>
      <c r="B4" s="59"/>
      <c r="C4" s="60"/>
      <c r="D4" s="59"/>
      <c r="E4" s="61"/>
      <c r="F4" s="35"/>
      <c r="G4" s="35"/>
      <c r="I4" s="36"/>
      <c r="J4" s="40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</row>
    <row r="5" spans="1:44" s="115" customFormat="1" ht="16.5">
      <c r="A5" s="112"/>
      <c r="B5" s="113"/>
      <c r="C5" s="113"/>
      <c r="D5" s="114"/>
      <c r="F5" s="113"/>
      <c r="G5" s="113"/>
      <c r="H5" s="114"/>
      <c r="I5" s="114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</row>
    <row r="8" spans="1:53" ht="16.5">
      <c r="A8" s="116"/>
      <c r="B8" s="138" t="s">
        <v>372</v>
      </c>
      <c r="C8" s="112"/>
      <c r="D8" s="116"/>
      <c r="E8" s="116"/>
      <c r="F8" s="117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</row>
    <row r="9" ht="17.25" thickBot="1"/>
    <row r="10" spans="1:6" ht="17.25" thickBot="1">
      <c r="A10" s="126" t="s">
        <v>57</v>
      </c>
      <c r="B10" s="118" t="s">
        <v>352</v>
      </c>
      <c r="C10" s="118" t="s">
        <v>362</v>
      </c>
      <c r="D10" s="118" t="s">
        <v>369</v>
      </c>
      <c r="E10" s="118" t="s">
        <v>363</v>
      </c>
      <c r="F10" s="119" t="s">
        <v>49</v>
      </c>
    </row>
    <row r="11" spans="1:6" ht="17.25" thickBot="1">
      <c r="A11" s="128">
        <v>1</v>
      </c>
      <c r="B11" s="139" t="s">
        <v>379</v>
      </c>
      <c r="C11" s="129" t="s">
        <v>364</v>
      </c>
      <c r="D11" s="131">
        <v>1</v>
      </c>
      <c r="E11" s="132">
        <v>95</v>
      </c>
      <c r="F11" s="140">
        <f>E11</f>
        <v>95</v>
      </c>
    </row>
    <row r="12" spans="1:6" ht="17.25" thickBot="1">
      <c r="A12" s="135"/>
      <c r="B12" s="136" t="s">
        <v>356</v>
      </c>
      <c r="C12" s="136"/>
      <c r="D12" s="127"/>
      <c r="E12" s="137"/>
      <c r="F12" s="141">
        <f>SUM(F11:F11)</f>
        <v>95</v>
      </c>
    </row>
    <row r="15" spans="1:11" ht="16.5">
      <c r="A15" s="416" t="s">
        <v>371</v>
      </c>
      <c r="B15" s="416"/>
      <c r="C15" s="416"/>
      <c r="D15" s="416"/>
      <c r="E15" s="416"/>
      <c r="F15" s="416"/>
      <c r="K15" s="114"/>
    </row>
    <row r="16" spans="1:6" ht="17.25" thickBot="1">
      <c r="A16" s="125"/>
      <c r="B16" s="125"/>
      <c r="C16" s="125"/>
      <c r="D16" s="125"/>
      <c r="E16" s="125"/>
      <c r="F16" s="125"/>
    </row>
    <row r="17" spans="1:6" ht="17.25" thickBot="1">
      <c r="A17" s="126" t="s">
        <v>57</v>
      </c>
      <c r="B17" s="118" t="s">
        <v>352</v>
      </c>
      <c r="C17" s="118" t="s">
        <v>362</v>
      </c>
      <c r="D17" s="118" t="s">
        <v>369</v>
      </c>
      <c r="E17" s="118" t="s">
        <v>363</v>
      </c>
      <c r="F17" s="119" t="s">
        <v>49</v>
      </c>
    </row>
    <row r="18" spans="1:6" ht="30">
      <c r="A18" s="128">
        <v>1</v>
      </c>
      <c r="B18" s="130" t="s">
        <v>370</v>
      </c>
      <c r="C18" s="131" t="s">
        <v>364</v>
      </c>
      <c r="D18" s="131">
        <v>7</v>
      </c>
      <c r="E18" s="132">
        <v>5</v>
      </c>
      <c r="F18" s="140">
        <f>E18*D18</f>
        <v>35</v>
      </c>
    </row>
    <row r="19" spans="1:6" ht="17.25" thickBot="1">
      <c r="A19" s="178">
        <v>2</v>
      </c>
      <c r="B19" s="134" t="s">
        <v>384</v>
      </c>
      <c r="C19" s="133"/>
      <c r="D19" s="133">
        <v>1</v>
      </c>
      <c r="E19" s="179">
        <v>30</v>
      </c>
      <c r="F19" s="140">
        <f>E19*D19</f>
        <v>30</v>
      </c>
    </row>
    <row r="20" spans="1:6" ht="17.25" thickBot="1">
      <c r="A20" s="135"/>
      <c r="B20" s="136" t="s">
        <v>356</v>
      </c>
      <c r="C20" s="136"/>
      <c r="D20" s="127"/>
      <c r="E20" s="137"/>
      <c r="F20" s="141">
        <f>SUM(F18:F19)</f>
        <v>65</v>
      </c>
    </row>
    <row r="23" spans="5:6" ht="16.5">
      <c r="E23" s="142" t="s">
        <v>373</v>
      </c>
      <c r="F23" s="143">
        <f>F12+F20</f>
        <v>160</v>
      </c>
    </row>
    <row r="32" spans="2:53" ht="16.5">
      <c r="B32" s="120" t="s">
        <v>365</v>
      </c>
      <c r="C32" s="121"/>
      <c r="D32" s="116" t="s">
        <v>366</v>
      </c>
      <c r="E32" s="122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</row>
    <row r="33" spans="2:53" ht="16.5">
      <c r="B33" s="120" t="s">
        <v>367</v>
      </c>
      <c r="C33" s="121"/>
      <c r="D33" s="116" t="s">
        <v>368</v>
      </c>
      <c r="E33" s="122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</row>
  </sheetData>
  <sheetProtection/>
  <mergeCells count="1">
    <mergeCell ref="A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4">
      <selection activeCell="N12" sqref="N12"/>
    </sheetView>
  </sheetViews>
  <sheetFormatPr defaultColWidth="9.140625" defaultRowHeight="12.75"/>
  <cols>
    <col min="1" max="1" width="6.57421875" style="17" customWidth="1"/>
    <col min="2" max="2" width="3.00390625" style="17" customWidth="1"/>
    <col min="3" max="3" width="33.421875" style="17" customWidth="1"/>
    <col min="4" max="4" width="12.00390625" style="17" customWidth="1"/>
    <col min="5" max="5" width="10.57421875" style="17" customWidth="1"/>
    <col min="6" max="6" width="8.8515625" style="17" customWidth="1"/>
    <col min="7" max="7" width="10.140625" style="17" customWidth="1"/>
    <col min="8" max="8" width="9.00390625" style="17" customWidth="1"/>
    <col min="9" max="9" width="10.8515625" style="17" customWidth="1"/>
    <col min="10" max="10" width="8.28125" style="17" bestFit="1" customWidth="1"/>
    <col min="11" max="11" width="11.421875" style="17" customWidth="1"/>
    <col min="12" max="12" width="10.8515625" style="17" bestFit="1" customWidth="1"/>
    <col min="13" max="16384" width="9.140625" style="17" customWidth="1"/>
  </cols>
  <sheetData>
    <row r="1" ht="15">
      <c r="L1" s="86" t="s">
        <v>66</v>
      </c>
    </row>
    <row r="3" spans="2:12" ht="12.75" customHeight="1">
      <c r="B3" s="403" t="s">
        <v>346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</row>
    <row r="5" ht="15.75" thickBot="1">
      <c r="L5" s="86" t="s">
        <v>47</v>
      </c>
    </row>
    <row r="6" spans="1:12" ht="15.75" thickBot="1">
      <c r="A6" s="417" t="s">
        <v>198</v>
      </c>
      <c r="B6" s="434" t="s">
        <v>194</v>
      </c>
      <c r="C6" s="435"/>
      <c r="D6" s="440" t="s">
        <v>191</v>
      </c>
      <c r="E6" s="434" t="s">
        <v>411</v>
      </c>
      <c r="F6" s="435"/>
      <c r="G6" s="443" t="s">
        <v>412</v>
      </c>
      <c r="H6" s="444"/>
      <c r="I6" s="447" t="s">
        <v>388</v>
      </c>
      <c r="J6" s="448"/>
      <c r="K6" s="447" t="s">
        <v>413</v>
      </c>
      <c r="L6" s="448"/>
    </row>
    <row r="7" spans="1:12" ht="26.25" customHeight="1" thickBot="1">
      <c r="A7" s="418"/>
      <c r="B7" s="436"/>
      <c r="C7" s="437"/>
      <c r="D7" s="441"/>
      <c r="E7" s="438" t="s">
        <v>176</v>
      </c>
      <c r="F7" s="439"/>
      <c r="G7" s="432" t="s">
        <v>199</v>
      </c>
      <c r="H7" s="433"/>
      <c r="I7" s="432" t="s">
        <v>200</v>
      </c>
      <c r="J7" s="433"/>
      <c r="K7" s="432" t="s">
        <v>201</v>
      </c>
      <c r="L7" s="433"/>
    </row>
    <row r="8" spans="1:12" ht="28.5" customHeight="1" thickBot="1">
      <c r="A8" s="419"/>
      <c r="B8" s="438"/>
      <c r="C8" s="439"/>
      <c r="D8" s="442"/>
      <c r="E8" s="93" t="s">
        <v>210</v>
      </c>
      <c r="F8" s="212" t="s">
        <v>293</v>
      </c>
      <c r="G8" s="213" t="s">
        <v>175</v>
      </c>
      <c r="H8" s="214" t="s">
        <v>293</v>
      </c>
      <c r="I8" s="215" t="s">
        <v>175</v>
      </c>
      <c r="J8" s="216" t="s">
        <v>293</v>
      </c>
      <c r="K8" s="93" t="s">
        <v>175</v>
      </c>
      <c r="L8" s="212" t="s">
        <v>293</v>
      </c>
    </row>
    <row r="9" spans="1:12" s="86" customFormat="1" ht="15" thickBot="1">
      <c r="A9" s="94">
        <v>0</v>
      </c>
      <c r="B9" s="449">
        <v>1</v>
      </c>
      <c r="C9" s="450"/>
      <c r="D9" s="95">
        <v>2</v>
      </c>
      <c r="E9" s="211">
        <v>3</v>
      </c>
      <c r="F9" s="97">
        <v>4</v>
      </c>
      <c r="G9" s="98">
        <v>5</v>
      </c>
      <c r="H9" s="99">
        <v>6</v>
      </c>
      <c r="I9" s="96">
        <v>7</v>
      </c>
      <c r="J9" s="100">
        <v>8</v>
      </c>
      <c r="K9" s="98">
        <v>9</v>
      </c>
      <c r="L9" s="100">
        <v>10</v>
      </c>
    </row>
    <row r="10" spans="1:12" s="86" customFormat="1" ht="14.25">
      <c r="A10" s="91" t="s">
        <v>202</v>
      </c>
      <c r="B10" s="424" t="s">
        <v>346</v>
      </c>
      <c r="C10" s="425"/>
      <c r="D10" s="101"/>
      <c r="E10" s="101"/>
      <c r="F10" s="101"/>
      <c r="G10" s="101"/>
      <c r="H10" s="101"/>
      <c r="I10" s="101"/>
      <c r="J10" s="101"/>
      <c r="K10" s="101"/>
      <c r="L10" s="102"/>
    </row>
    <row r="11" spans="1:12" ht="15">
      <c r="A11" s="103">
        <v>1</v>
      </c>
      <c r="B11" s="420" t="s">
        <v>382</v>
      </c>
      <c r="C11" s="421"/>
      <c r="D11" s="177">
        <v>43465</v>
      </c>
      <c r="E11" s="92" t="s">
        <v>65</v>
      </c>
      <c r="F11" s="92" t="s">
        <v>65</v>
      </c>
      <c r="G11" s="87"/>
      <c r="H11" s="87"/>
      <c r="I11" s="87"/>
      <c r="J11" s="87"/>
      <c r="K11" s="87">
        <v>500</v>
      </c>
      <c r="L11" s="88"/>
    </row>
    <row r="12" spans="1:12" ht="15">
      <c r="A12" s="103">
        <v>2</v>
      </c>
      <c r="B12" s="420" t="s">
        <v>383</v>
      </c>
      <c r="C12" s="421"/>
      <c r="D12" s="87"/>
      <c r="E12" s="92" t="s">
        <v>65</v>
      </c>
      <c r="F12" s="92" t="s">
        <v>65</v>
      </c>
      <c r="G12" s="87">
        <v>50</v>
      </c>
      <c r="H12" s="87"/>
      <c r="I12" s="87">
        <v>50</v>
      </c>
      <c r="J12" s="87"/>
      <c r="K12" s="87">
        <v>50</v>
      </c>
      <c r="L12" s="88"/>
    </row>
    <row r="13" spans="1:12" ht="15.75" thickBot="1">
      <c r="A13" s="103"/>
      <c r="B13" s="422" t="s">
        <v>205</v>
      </c>
      <c r="C13" s="423"/>
      <c r="D13" s="89"/>
      <c r="E13" s="104" t="s">
        <v>65</v>
      </c>
      <c r="F13" s="104" t="s">
        <v>65</v>
      </c>
      <c r="G13" s="89">
        <f aca="true" t="shared" si="0" ref="G13:L13">G11+G12</f>
        <v>50</v>
      </c>
      <c r="H13" s="89">
        <f t="shared" si="0"/>
        <v>0</v>
      </c>
      <c r="I13" s="89">
        <f t="shared" si="0"/>
        <v>50</v>
      </c>
      <c r="J13" s="89">
        <f t="shared" si="0"/>
        <v>0</v>
      </c>
      <c r="K13" s="89">
        <f t="shared" si="0"/>
        <v>550</v>
      </c>
      <c r="L13" s="89">
        <f t="shared" si="0"/>
        <v>0</v>
      </c>
    </row>
    <row r="14" spans="1:12" ht="27" customHeight="1">
      <c r="A14" s="105" t="s">
        <v>203</v>
      </c>
      <c r="B14" s="426" t="s">
        <v>208</v>
      </c>
      <c r="C14" s="427"/>
      <c r="D14" s="106"/>
      <c r="E14" s="106"/>
      <c r="F14" s="106"/>
      <c r="G14" s="106"/>
      <c r="H14" s="106"/>
      <c r="I14" s="106"/>
      <c r="J14" s="106"/>
      <c r="K14" s="106"/>
      <c r="L14" s="107"/>
    </row>
    <row r="15" spans="1:12" ht="15">
      <c r="A15" s="103">
        <v>1</v>
      </c>
      <c r="B15" s="420" t="s">
        <v>196</v>
      </c>
      <c r="C15" s="421"/>
      <c r="D15" s="87"/>
      <c r="E15" s="92" t="s">
        <v>65</v>
      </c>
      <c r="F15" s="92" t="s">
        <v>65</v>
      </c>
      <c r="G15" s="87"/>
      <c r="H15" s="87"/>
      <c r="I15" s="87"/>
      <c r="J15" s="87"/>
      <c r="K15" s="87"/>
      <c r="L15" s="88"/>
    </row>
    <row r="16" spans="1:12" ht="15">
      <c r="A16" s="103">
        <v>2</v>
      </c>
      <c r="B16" s="420" t="s">
        <v>197</v>
      </c>
      <c r="C16" s="421"/>
      <c r="D16" s="87"/>
      <c r="E16" s="92" t="s">
        <v>65</v>
      </c>
      <c r="F16" s="92" t="s">
        <v>65</v>
      </c>
      <c r="G16" s="87"/>
      <c r="H16" s="87"/>
      <c r="I16" s="87"/>
      <c r="J16" s="87"/>
      <c r="K16" s="87"/>
      <c r="L16" s="88"/>
    </row>
    <row r="17" spans="1:12" ht="25.5" customHeight="1">
      <c r="A17" s="103"/>
      <c r="B17" s="428" t="s">
        <v>307</v>
      </c>
      <c r="C17" s="430"/>
      <c r="D17" s="87"/>
      <c r="E17" s="92"/>
      <c r="F17" s="92"/>
      <c r="G17" s="87"/>
      <c r="H17" s="87"/>
      <c r="I17" s="87"/>
      <c r="J17" s="87"/>
      <c r="K17" s="87"/>
      <c r="L17" s="88"/>
    </row>
    <row r="18" spans="1:12" ht="18.75" customHeight="1">
      <c r="A18" s="103"/>
      <c r="B18" s="429"/>
      <c r="C18" s="431"/>
      <c r="D18" s="87"/>
      <c r="E18" s="92"/>
      <c r="F18" s="92"/>
      <c r="G18" s="87"/>
      <c r="H18" s="87"/>
      <c r="I18" s="87"/>
      <c r="J18" s="87"/>
      <c r="K18" s="87"/>
      <c r="L18" s="88"/>
    </row>
    <row r="19" spans="1:12" ht="15">
      <c r="A19" s="103"/>
      <c r="B19" s="420" t="s">
        <v>308</v>
      </c>
      <c r="C19" s="421"/>
      <c r="D19" s="87"/>
      <c r="E19" s="92" t="s">
        <v>65</v>
      </c>
      <c r="F19" s="92" t="s">
        <v>65</v>
      </c>
      <c r="G19" s="87"/>
      <c r="H19" s="87"/>
      <c r="I19" s="87"/>
      <c r="J19" s="87"/>
      <c r="K19" s="87"/>
      <c r="L19" s="88"/>
    </row>
    <row r="20" spans="1:12" ht="15.75" thickBot="1">
      <c r="A20" s="103"/>
      <c r="B20" s="422" t="s">
        <v>206</v>
      </c>
      <c r="C20" s="423"/>
      <c r="D20" s="89"/>
      <c r="E20" s="104" t="s">
        <v>65</v>
      </c>
      <c r="F20" s="104" t="s">
        <v>65</v>
      </c>
      <c r="G20" s="89"/>
      <c r="H20" s="89"/>
      <c r="I20" s="89"/>
      <c r="J20" s="89"/>
      <c r="K20" s="89"/>
      <c r="L20" s="90"/>
    </row>
    <row r="21" spans="1:12" ht="29.25" thickBot="1">
      <c r="A21" s="108" t="s">
        <v>204</v>
      </c>
      <c r="B21" s="445" t="s">
        <v>207</v>
      </c>
      <c r="C21" s="446"/>
      <c r="D21" s="109"/>
      <c r="E21" s="109"/>
      <c r="F21" s="109"/>
      <c r="G21" s="109">
        <f>G13</f>
        <v>50</v>
      </c>
      <c r="H21" s="109"/>
      <c r="I21" s="109">
        <v>150</v>
      </c>
      <c r="J21" s="109"/>
      <c r="K21" s="109">
        <v>150</v>
      </c>
      <c r="L21" s="110"/>
    </row>
    <row r="24" spans="3:11" ht="16.5" customHeight="1">
      <c r="C24" s="39" t="s">
        <v>357</v>
      </c>
      <c r="D24" s="40"/>
      <c r="E24" s="40"/>
      <c r="I24" s="33"/>
      <c r="J24" s="36" t="s">
        <v>358</v>
      </c>
      <c r="K24" s="36"/>
    </row>
    <row r="25" spans="3:11" ht="12.75" customHeight="1">
      <c r="C25" s="39" t="s">
        <v>359</v>
      </c>
      <c r="D25" s="40"/>
      <c r="E25" s="40"/>
      <c r="I25" s="33"/>
      <c r="J25" s="36" t="s">
        <v>360</v>
      </c>
      <c r="K25" s="36"/>
    </row>
    <row r="30" ht="15">
      <c r="E30" s="17" t="s">
        <v>385</v>
      </c>
    </row>
  </sheetData>
  <sheetProtection/>
  <mergeCells count="25">
    <mergeCell ref="B21:C21"/>
    <mergeCell ref="G7:H7"/>
    <mergeCell ref="I6:J6"/>
    <mergeCell ref="K6:L6"/>
    <mergeCell ref="E7:F7"/>
    <mergeCell ref="B13:C13"/>
    <mergeCell ref="B9:C9"/>
    <mergeCell ref="B11:C11"/>
    <mergeCell ref="B12:C12"/>
    <mergeCell ref="B3:L3"/>
    <mergeCell ref="I7:J7"/>
    <mergeCell ref="B6:C8"/>
    <mergeCell ref="D6:D8"/>
    <mergeCell ref="G6:H6"/>
    <mergeCell ref="K7:L7"/>
    <mergeCell ref="E6:F6"/>
    <mergeCell ref="A6:A8"/>
    <mergeCell ref="B19:C19"/>
    <mergeCell ref="B20:C20"/>
    <mergeCell ref="B10:C10"/>
    <mergeCell ref="B14:C14"/>
    <mergeCell ref="B15:C15"/>
    <mergeCell ref="B16:C16"/>
    <mergeCell ref="B17:B18"/>
    <mergeCell ref="C17:C18"/>
  </mergeCells>
  <printOptions horizontalCentered="1"/>
  <pageMargins left="0.354330708661417" right="0.34" top="0.6" bottom="0.58" header="0.4" footer="0.33"/>
  <pageSetup horizontalDpi="600" verticalDpi="600" orientation="landscape" paperSize="9" r:id="rId1"/>
  <headerFooter alignWithMargins="0">
    <oddFooter>&amp;C&amp;8Pagina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Statia15</cp:lastModifiedBy>
  <cp:lastPrinted>2017-09-20T09:17:49Z</cp:lastPrinted>
  <dcterms:created xsi:type="dcterms:W3CDTF">2011-11-22T11:53:52Z</dcterms:created>
  <dcterms:modified xsi:type="dcterms:W3CDTF">2017-09-25T05:53:17Z</dcterms:modified>
  <cp:category/>
  <cp:version/>
  <cp:contentType/>
  <cp:contentStatus/>
</cp:coreProperties>
</file>